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ocuments\Mainhomepage\"/>
    </mc:Choice>
  </mc:AlternateContent>
  <xr:revisionPtr revIDLastSave="0" documentId="8_{8F57B5EE-56CB-423F-8449-617FB0E67F77}" xr6:coauthVersionLast="47" xr6:coauthVersionMax="47" xr10:uidLastSave="{00000000-0000-0000-0000-000000000000}"/>
  <bookViews>
    <workbookView xWindow="-98" yWindow="-98" windowWidth="28996" windowHeight="15796" xr2:uid="{A0BF3151-8600-4256-8006-172496FBF700}"/>
  </bookViews>
  <sheets>
    <sheet name="Sheet1" sheetId="1" r:id="rId1"/>
    <sheet name="charts" sheetId="2" r:id="rId2"/>
    <sheet name="Sheet2" sheetId="3" r:id="rId3"/>
  </sheets>
  <definedNames>
    <definedName name="_xlnm.Print_Area" localSheetId="0">Sheet1!$A$1:$AA$104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5" i="1" l="1"/>
  <c r="AA92" i="1" l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  <c r="Y92" i="1"/>
  <c r="Y91" i="1"/>
  <c r="Y90" i="1"/>
  <c r="Y89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X5" i="1"/>
  <c r="W83" i="1"/>
  <c r="W71" i="1"/>
  <c r="W53" i="1"/>
  <c r="W47" i="1"/>
  <c r="W35" i="1"/>
  <c r="W17" i="1"/>
  <c r="V91" i="1"/>
  <c r="V79" i="1"/>
  <c r="V61" i="1"/>
  <c r="V55" i="1"/>
  <c r="V43" i="1"/>
  <c r="V25" i="1"/>
  <c r="V19" i="1"/>
  <c r="V7" i="1"/>
  <c r="U77" i="1"/>
  <c r="U71" i="1"/>
  <c r="U59" i="1"/>
  <c r="U41" i="1"/>
  <c r="U35" i="1"/>
  <c r="U2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R49" i="1" s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N92" i="1"/>
  <c r="N91" i="1"/>
  <c r="N90" i="1"/>
  <c r="T90" i="1" s="1"/>
  <c r="N89" i="1"/>
  <c r="T89" i="1" s="1"/>
  <c r="N88" i="1"/>
  <c r="T88" i="1" s="1"/>
  <c r="N87" i="1"/>
  <c r="N86" i="1"/>
  <c r="N85" i="1"/>
  <c r="N84" i="1"/>
  <c r="T84" i="1" s="1"/>
  <c r="N83" i="1"/>
  <c r="N82" i="1"/>
  <c r="T82" i="1" s="1"/>
  <c r="N81" i="1"/>
  <c r="N80" i="1"/>
  <c r="N79" i="1"/>
  <c r="N78" i="1"/>
  <c r="T78" i="1" s="1"/>
  <c r="N77" i="1"/>
  <c r="N76" i="1"/>
  <c r="T76" i="1" s="1"/>
  <c r="N75" i="1"/>
  <c r="N74" i="1"/>
  <c r="N73" i="1"/>
  <c r="N72" i="1"/>
  <c r="T72" i="1" s="1"/>
  <c r="N71" i="1"/>
  <c r="N70" i="1"/>
  <c r="T70" i="1" s="1"/>
  <c r="N69" i="1"/>
  <c r="N68" i="1"/>
  <c r="N67" i="1"/>
  <c r="N66" i="1"/>
  <c r="T66" i="1" s="1"/>
  <c r="N65" i="1"/>
  <c r="N64" i="1"/>
  <c r="T64" i="1" s="1"/>
  <c r="N63" i="1"/>
  <c r="N62" i="1"/>
  <c r="N61" i="1"/>
  <c r="N60" i="1"/>
  <c r="T60" i="1" s="1"/>
  <c r="N59" i="1"/>
  <c r="N58" i="1"/>
  <c r="T58" i="1" s="1"/>
  <c r="N57" i="1"/>
  <c r="N56" i="1"/>
  <c r="N55" i="1"/>
  <c r="N54" i="1"/>
  <c r="T54" i="1" s="1"/>
  <c r="N53" i="1"/>
  <c r="N52" i="1"/>
  <c r="T52" i="1" s="1"/>
  <c r="N51" i="1"/>
  <c r="N50" i="1"/>
  <c r="N49" i="1"/>
  <c r="N48" i="1"/>
  <c r="T48" i="1" s="1"/>
  <c r="N47" i="1"/>
  <c r="N46" i="1"/>
  <c r="T46" i="1" s="1"/>
  <c r="N45" i="1"/>
  <c r="N44" i="1"/>
  <c r="N43" i="1"/>
  <c r="N42" i="1"/>
  <c r="T42" i="1" s="1"/>
  <c r="N41" i="1"/>
  <c r="N40" i="1"/>
  <c r="T40" i="1" s="1"/>
  <c r="N39" i="1"/>
  <c r="N38" i="1"/>
  <c r="N37" i="1"/>
  <c r="N36" i="1"/>
  <c r="T36" i="1" s="1"/>
  <c r="N35" i="1"/>
  <c r="N34" i="1"/>
  <c r="T34" i="1" s="1"/>
  <c r="N33" i="1"/>
  <c r="N32" i="1"/>
  <c r="N31" i="1"/>
  <c r="N30" i="1"/>
  <c r="T30" i="1" s="1"/>
  <c r="N29" i="1"/>
  <c r="N28" i="1"/>
  <c r="T28" i="1" s="1"/>
  <c r="N27" i="1"/>
  <c r="N26" i="1"/>
  <c r="N25" i="1"/>
  <c r="N24" i="1"/>
  <c r="T24" i="1" s="1"/>
  <c r="N23" i="1"/>
  <c r="N22" i="1"/>
  <c r="T22" i="1" s="1"/>
  <c r="N21" i="1"/>
  <c r="N20" i="1"/>
  <c r="N19" i="1"/>
  <c r="N18" i="1"/>
  <c r="T18" i="1" s="1"/>
  <c r="N17" i="1"/>
  <c r="N16" i="1"/>
  <c r="T16" i="1" s="1"/>
  <c r="N15" i="1"/>
  <c r="N14" i="1"/>
  <c r="N13" i="1"/>
  <c r="N12" i="1"/>
  <c r="T12" i="1" s="1"/>
  <c r="N11" i="1"/>
  <c r="N10" i="1"/>
  <c r="T10" i="1" s="1"/>
  <c r="N9" i="1"/>
  <c r="N8" i="1"/>
  <c r="N7" i="1"/>
  <c r="N6" i="1"/>
  <c r="T6" i="1" s="1"/>
  <c r="N5" i="1"/>
  <c r="M92" i="1"/>
  <c r="V92" i="1" s="1"/>
  <c r="M91" i="1"/>
  <c r="M90" i="1"/>
  <c r="V90" i="1" s="1"/>
  <c r="M89" i="1"/>
  <c r="V89" i="1" s="1"/>
  <c r="M88" i="1"/>
  <c r="V88" i="1" s="1"/>
  <c r="M87" i="1"/>
  <c r="V87" i="1" s="1"/>
  <c r="M86" i="1"/>
  <c r="V86" i="1" s="1"/>
  <c r="M85" i="1"/>
  <c r="V85" i="1" s="1"/>
  <c r="M84" i="1"/>
  <c r="V84" i="1" s="1"/>
  <c r="M83" i="1"/>
  <c r="V83" i="1" s="1"/>
  <c r="M82" i="1"/>
  <c r="V82" i="1" s="1"/>
  <c r="M81" i="1"/>
  <c r="V81" i="1" s="1"/>
  <c r="M80" i="1"/>
  <c r="V80" i="1" s="1"/>
  <c r="M79" i="1"/>
  <c r="M78" i="1"/>
  <c r="V78" i="1" s="1"/>
  <c r="M77" i="1"/>
  <c r="V77" i="1" s="1"/>
  <c r="M76" i="1"/>
  <c r="V76" i="1" s="1"/>
  <c r="M75" i="1"/>
  <c r="V75" i="1" s="1"/>
  <c r="M74" i="1"/>
  <c r="V74" i="1" s="1"/>
  <c r="M73" i="1"/>
  <c r="V73" i="1" s="1"/>
  <c r="M72" i="1"/>
  <c r="V72" i="1" s="1"/>
  <c r="M71" i="1"/>
  <c r="V71" i="1" s="1"/>
  <c r="M70" i="1"/>
  <c r="V70" i="1" s="1"/>
  <c r="M69" i="1"/>
  <c r="V69" i="1" s="1"/>
  <c r="M68" i="1"/>
  <c r="V68" i="1" s="1"/>
  <c r="M67" i="1"/>
  <c r="V67" i="1" s="1"/>
  <c r="M66" i="1"/>
  <c r="V66" i="1" s="1"/>
  <c r="M65" i="1"/>
  <c r="V65" i="1" s="1"/>
  <c r="M64" i="1"/>
  <c r="V64" i="1" s="1"/>
  <c r="M63" i="1"/>
  <c r="V63" i="1" s="1"/>
  <c r="M62" i="1"/>
  <c r="V62" i="1" s="1"/>
  <c r="M61" i="1"/>
  <c r="M60" i="1"/>
  <c r="V60" i="1" s="1"/>
  <c r="M59" i="1"/>
  <c r="V59" i="1" s="1"/>
  <c r="M58" i="1"/>
  <c r="V58" i="1" s="1"/>
  <c r="M57" i="1"/>
  <c r="V57" i="1" s="1"/>
  <c r="M56" i="1"/>
  <c r="V56" i="1" s="1"/>
  <c r="M55" i="1"/>
  <c r="M54" i="1"/>
  <c r="V54" i="1" s="1"/>
  <c r="M53" i="1"/>
  <c r="V53" i="1" s="1"/>
  <c r="M52" i="1"/>
  <c r="V52" i="1" s="1"/>
  <c r="M51" i="1"/>
  <c r="V51" i="1" s="1"/>
  <c r="M50" i="1"/>
  <c r="V50" i="1" s="1"/>
  <c r="M49" i="1"/>
  <c r="V49" i="1" s="1"/>
  <c r="M48" i="1"/>
  <c r="V48" i="1" s="1"/>
  <c r="M47" i="1"/>
  <c r="V47" i="1" s="1"/>
  <c r="M46" i="1"/>
  <c r="V46" i="1" s="1"/>
  <c r="M45" i="1"/>
  <c r="V45" i="1" s="1"/>
  <c r="M44" i="1"/>
  <c r="V44" i="1" s="1"/>
  <c r="M43" i="1"/>
  <c r="M42" i="1"/>
  <c r="V42" i="1" s="1"/>
  <c r="M41" i="1"/>
  <c r="V41" i="1" s="1"/>
  <c r="M40" i="1"/>
  <c r="V40" i="1" s="1"/>
  <c r="M39" i="1"/>
  <c r="V39" i="1" s="1"/>
  <c r="M38" i="1"/>
  <c r="V38" i="1" s="1"/>
  <c r="M37" i="1"/>
  <c r="V37" i="1" s="1"/>
  <c r="M36" i="1"/>
  <c r="V36" i="1" s="1"/>
  <c r="M35" i="1"/>
  <c r="V35" i="1" s="1"/>
  <c r="M34" i="1"/>
  <c r="V34" i="1" s="1"/>
  <c r="M33" i="1"/>
  <c r="V33" i="1" s="1"/>
  <c r="M32" i="1"/>
  <c r="V32" i="1" s="1"/>
  <c r="M31" i="1"/>
  <c r="V31" i="1" s="1"/>
  <c r="M30" i="1"/>
  <c r="V30" i="1" s="1"/>
  <c r="M29" i="1"/>
  <c r="V29" i="1" s="1"/>
  <c r="M28" i="1"/>
  <c r="V28" i="1" s="1"/>
  <c r="M27" i="1"/>
  <c r="V27" i="1" s="1"/>
  <c r="M26" i="1"/>
  <c r="V26" i="1" s="1"/>
  <c r="M25" i="1"/>
  <c r="M24" i="1"/>
  <c r="V24" i="1" s="1"/>
  <c r="M23" i="1"/>
  <c r="V23" i="1" s="1"/>
  <c r="M22" i="1"/>
  <c r="V22" i="1" s="1"/>
  <c r="M21" i="1"/>
  <c r="V21" i="1" s="1"/>
  <c r="M20" i="1"/>
  <c r="V20" i="1" s="1"/>
  <c r="M19" i="1"/>
  <c r="M18" i="1"/>
  <c r="V18" i="1" s="1"/>
  <c r="M17" i="1"/>
  <c r="V17" i="1" s="1"/>
  <c r="M16" i="1"/>
  <c r="V16" i="1" s="1"/>
  <c r="M15" i="1"/>
  <c r="V15" i="1" s="1"/>
  <c r="M14" i="1"/>
  <c r="V14" i="1" s="1"/>
  <c r="M13" i="1"/>
  <c r="V13" i="1" s="1"/>
  <c r="M12" i="1"/>
  <c r="V12" i="1" s="1"/>
  <c r="M11" i="1"/>
  <c r="V11" i="1" s="1"/>
  <c r="M10" i="1"/>
  <c r="V10" i="1" s="1"/>
  <c r="M9" i="1"/>
  <c r="V9" i="1" s="1"/>
  <c r="M8" i="1"/>
  <c r="V8" i="1" s="1"/>
  <c r="M7" i="1"/>
  <c r="M6" i="1"/>
  <c r="V6" i="1" s="1"/>
  <c r="M5" i="1"/>
  <c r="V5" i="1" s="1"/>
  <c r="L92" i="1"/>
  <c r="W92" i="1" s="1"/>
  <c r="L91" i="1"/>
  <c r="W91" i="1" s="1"/>
  <c r="L90" i="1"/>
  <c r="W90" i="1" s="1"/>
  <c r="L89" i="1"/>
  <c r="W89" i="1" s="1"/>
  <c r="L88" i="1"/>
  <c r="W88" i="1" s="1"/>
  <c r="L87" i="1"/>
  <c r="W87" i="1" s="1"/>
  <c r="L86" i="1"/>
  <c r="W86" i="1" s="1"/>
  <c r="L85" i="1"/>
  <c r="W85" i="1" s="1"/>
  <c r="L84" i="1"/>
  <c r="W84" i="1" s="1"/>
  <c r="L83" i="1"/>
  <c r="U83" i="1" s="1"/>
  <c r="L82" i="1"/>
  <c r="W82" i="1" s="1"/>
  <c r="L81" i="1"/>
  <c r="W81" i="1" s="1"/>
  <c r="L80" i="1"/>
  <c r="W80" i="1" s="1"/>
  <c r="L79" i="1"/>
  <c r="W79" i="1" s="1"/>
  <c r="L78" i="1"/>
  <c r="W78" i="1" s="1"/>
  <c r="L77" i="1"/>
  <c r="W77" i="1" s="1"/>
  <c r="L76" i="1"/>
  <c r="W76" i="1" s="1"/>
  <c r="L75" i="1"/>
  <c r="W75" i="1" s="1"/>
  <c r="L74" i="1"/>
  <c r="W74" i="1" s="1"/>
  <c r="L73" i="1"/>
  <c r="W73" i="1" s="1"/>
  <c r="L72" i="1"/>
  <c r="W72" i="1" s="1"/>
  <c r="L71" i="1"/>
  <c r="L70" i="1"/>
  <c r="W70" i="1" s="1"/>
  <c r="L69" i="1"/>
  <c r="W69" i="1" s="1"/>
  <c r="L68" i="1"/>
  <c r="W68" i="1" s="1"/>
  <c r="L67" i="1"/>
  <c r="W67" i="1" s="1"/>
  <c r="L66" i="1"/>
  <c r="W66" i="1" s="1"/>
  <c r="L65" i="1"/>
  <c r="U65" i="1" s="1"/>
  <c r="L64" i="1"/>
  <c r="W64" i="1" s="1"/>
  <c r="L63" i="1"/>
  <c r="W63" i="1" s="1"/>
  <c r="L62" i="1"/>
  <c r="W62" i="1" s="1"/>
  <c r="L61" i="1"/>
  <c r="W61" i="1" s="1"/>
  <c r="L60" i="1"/>
  <c r="W60" i="1" s="1"/>
  <c r="L59" i="1"/>
  <c r="W59" i="1" s="1"/>
  <c r="L58" i="1"/>
  <c r="W58" i="1" s="1"/>
  <c r="L57" i="1"/>
  <c r="W57" i="1" s="1"/>
  <c r="L56" i="1"/>
  <c r="W56" i="1" s="1"/>
  <c r="L55" i="1"/>
  <c r="W55" i="1" s="1"/>
  <c r="L54" i="1"/>
  <c r="W54" i="1" s="1"/>
  <c r="L53" i="1"/>
  <c r="U53" i="1" s="1"/>
  <c r="L52" i="1"/>
  <c r="W52" i="1" s="1"/>
  <c r="L51" i="1"/>
  <c r="W51" i="1" s="1"/>
  <c r="L50" i="1"/>
  <c r="W50" i="1" s="1"/>
  <c r="L49" i="1"/>
  <c r="W49" i="1" s="1"/>
  <c r="L48" i="1"/>
  <c r="W48" i="1" s="1"/>
  <c r="L47" i="1"/>
  <c r="U47" i="1" s="1"/>
  <c r="L46" i="1"/>
  <c r="W46" i="1" s="1"/>
  <c r="L45" i="1"/>
  <c r="W45" i="1" s="1"/>
  <c r="L44" i="1"/>
  <c r="W44" i="1" s="1"/>
  <c r="L43" i="1"/>
  <c r="W43" i="1" s="1"/>
  <c r="L42" i="1"/>
  <c r="W42" i="1" s="1"/>
  <c r="L41" i="1"/>
  <c r="W41" i="1" s="1"/>
  <c r="L40" i="1"/>
  <c r="W40" i="1" s="1"/>
  <c r="L39" i="1"/>
  <c r="W39" i="1" s="1"/>
  <c r="L38" i="1"/>
  <c r="W38" i="1" s="1"/>
  <c r="L37" i="1"/>
  <c r="W37" i="1" s="1"/>
  <c r="L36" i="1"/>
  <c r="W36" i="1" s="1"/>
  <c r="L35" i="1"/>
  <c r="L34" i="1"/>
  <c r="W34" i="1" s="1"/>
  <c r="L33" i="1"/>
  <c r="W33" i="1" s="1"/>
  <c r="L32" i="1"/>
  <c r="W32" i="1" s="1"/>
  <c r="L31" i="1"/>
  <c r="W31" i="1" s="1"/>
  <c r="L30" i="1"/>
  <c r="W30" i="1" s="1"/>
  <c r="L29" i="1"/>
  <c r="U29" i="1" s="1"/>
  <c r="L28" i="1"/>
  <c r="W28" i="1" s="1"/>
  <c r="L27" i="1"/>
  <c r="W27" i="1" s="1"/>
  <c r="L26" i="1"/>
  <c r="W26" i="1" s="1"/>
  <c r="L25" i="1"/>
  <c r="W25" i="1" s="1"/>
  <c r="L24" i="1"/>
  <c r="W24" i="1" s="1"/>
  <c r="L23" i="1"/>
  <c r="W23" i="1" s="1"/>
  <c r="L22" i="1"/>
  <c r="W22" i="1" s="1"/>
  <c r="L21" i="1"/>
  <c r="W21" i="1" s="1"/>
  <c r="L20" i="1"/>
  <c r="W20" i="1" s="1"/>
  <c r="L19" i="1"/>
  <c r="W19" i="1" s="1"/>
  <c r="L18" i="1"/>
  <c r="W18" i="1" s="1"/>
  <c r="L17" i="1"/>
  <c r="U17" i="1" s="1"/>
  <c r="L16" i="1"/>
  <c r="W16" i="1" s="1"/>
  <c r="L15" i="1"/>
  <c r="W15" i="1" s="1"/>
  <c r="L14" i="1"/>
  <c r="W14" i="1" s="1"/>
  <c r="L13" i="1"/>
  <c r="W13" i="1" s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X92" i="1"/>
  <c r="T92" i="1"/>
  <c r="T91" i="1"/>
  <c r="T87" i="1"/>
  <c r="T86" i="1"/>
  <c r="T85" i="1"/>
  <c r="T83" i="1"/>
  <c r="T81" i="1"/>
  <c r="T80" i="1"/>
  <c r="T79" i="1"/>
  <c r="T77" i="1"/>
  <c r="T75" i="1"/>
  <c r="T74" i="1"/>
  <c r="T73" i="1"/>
  <c r="T71" i="1"/>
  <c r="T69" i="1"/>
  <c r="T68" i="1"/>
  <c r="T67" i="1"/>
  <c r="T65" i="1"/>
  <c r="T63" i="1"/>
  <c r="T62" i="1"/>
  <c r="T61" i="1"/>
  <c r="T59" i="1"/>
  <c r="T57" i="1"/>
  <c r="T56" i="1"/>
  <c r="T55" i="1"/>
  <c r="T53" i="1"/>
  <c r="T51" i="1"/>
  <c r="T50" i="1"/>
  <c r="T49" i="1"/>
  <c r="T47" i="1"/>
  <c r="T45" i="1"/>
  <c r="T44" i="1"/>
  <c r="T43" i="1"/>
  <c r="T41" i="1"/>
  <c r="T39" i="1"/>
  <c r="T38" i="1"/>
  <c r="T37" i="1"/>
  <c r="T35" i="1"/>
  <c r="T33" i="1"/>
  <c r="T32" i="1"/>
  <c r="T31" i="1"/>
  <c r="T29" i="1"/>
  <c r="T27" i="1"/>
  <c r="T26" i="1"/>
  <c r="T25" i="1"/>
  <c r="T23" i="1"/>
  <c r="T21" i="1"/>
  <c r="T20" i="1"/>
  <c r="T19" i="1"/>
  <c r="T17" i="1"/>
  <c r="T15" i="1"/>
  <c r="T14" i="1"/>
  <c r="T13" i="1"/>
  <c r="T11" i="1"/>
  <c r="T9" i="1"/>
  <c r="T8" i="1"/>
  <c r="T7" i="1"/>
  <c r="T5" i="1"/>
  <c r="Q33" i="1"/>
  <c r="T23" i="3"/>
  <c r="U52" i="3"/>
  <c r="Q40" i="1" l="1"/>
  <c r="U89" i="1"/>
  <c r="W29" i="1"/>
  <c r="W65" i="1"/>
  <c r="U18" i="1"/>
  <c r="U24" i="1"/>
  <c r="U30" i="1"/>
  <c r="U36" i="1"/>
  <c r="U42" i="1"/>
  <c r="U48" i="1"/>
  <c r="U54" i="1"/>
  <c r="U60" i="1"/>
  <c r="U66" i="1"/>
  <c r="U72" i="1"/>
  <c r="U78" i="1"/>
  <c r="U84" i="1"/>
  <c r="U90" i="1"/>
  <c r="U13" i="1"/>
  <c r="U19" i="1"/>
  <c r="U25" i="1"/>
  <c r="U31" i="1"/>
  <c r="U37" i="1"/>
  <c r="U43" i="1"/>
  <c r="U49" i="1"/>
  <c r="U55" i="1"/>
  <c r="U61" i="1"/>
  <c r="U67" i="1"/>
  <c r="U73" i="1"/>
  <c r="U79" i="1"/>
  <c r="U85" i="1"/>
  <c r="U91" i="1"/>
  <c r="U14" i="1"/>
  <c r="U20" i="1"/>
  <c r="U26" i="1"/>
  <c r="U32" i="1"/>
  <c r="U38" i="1"/>
  <c r="U44" i="1"/>
  <c r="U50" i="1"/>
  <c r="U56" i="1"/>
  <c r="U62" i="1"/>
  <c r="U68" i="1"/>
  <c r="U74" i="1"/>
  <c r="U80" i="1"/>
  <c r="U86" i="1"/>
  <c r="U92" i="1"/>
  <c r="U15" i="1"/>
  <c r="U21" i="1"/>
  <c r="U27" i="1"/>
  <c r="U33" i="1"/>
  <c r="U39" i="1"/>
  <c r="U45" i="1"/>
  <c r="U51" i="1"/>
  <c r="U57" i="1"/>
  <c r="U63" i="1"/>
  <c r="U69" i="1"/>
  <c r="U75" i="1"/>
  <c r="U81" i="1"/>
  <c r="U87" i="1"/>
  <c r="U16" i="1"/>
  <c r="U22" i="1"/>
  <c r="U28" i="1"/>
  <c r="U34" i="1"/>
  <c r="U40" i="1"/>
  <c r="U46" i="1"/>
  <c r="U52" i="1"/>
  <c r="U58" i="1"/>
  <c r="U64" i="1"/>
  <c r="U70" i="1"/>
  <c r="U76" i="1"/>
  <c r="U82" i="1"/>
  <c r="U88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R56" i="1"/>
  <c r="R55" i="1"/>
  <c r="R54" i="1"/>
  <c r="R53" i="1"/>
  <c r="R52" i="1"/>
  <c r="R51" i="1"/>
  <c r="R50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39" i="1"/>
  <c r="Q38" i="1"/>
  <c r="Q37" i="1"/>
  <c r="Q36" i="1"/>
  <c r="Q35" i="1"/>
  <c r="Q34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N29" i="3"/>
  <c r="V29" i="3" s="1"/>
  <c r="N28" i="3"/>
  <c r="V28" i="3" s="1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J13" i="3"/>
  <c r="F14" i="3"/>
  <c r="J14" i="3" s="1"/>
  <c r="F13" i="3"/>
  <c r="F12" i="3"/>
  <c r="J12" i="3" s="1"/>
  <c r="H15" i="3"/>
  <c r="I15" i="3" s="1"/>
  <c r="H14" i="3"/>
  <c r="I14" i="3" s="1"/>
  <c r="H13" i="3"/>
  <c r="I13" i="3" s="1"/>
  <c r="H12" i="3"/>
  <c r="I12" i="3" s="1"/>
  <c r="H11" i="3"/>
  <c r="I11" i="3" s="1"/>
  <c r="H10" i="3"/>
  <c r="I10" i="3" s="1"/>
  <c r="H9" i="3"/>
  <c r="I9" i="3" s="1"/>
  <c r="H8" i="3"/>
  <c r="I8" i="3" s="1"/>
  <c r="F15" i="3"/>
  <c r="J15" i="3" s="1"/>
  <c r="F9" i="3"/>
  <c r="J9" i="3" s="1"/>
  <c r="F8" i="3"/>
  <c r="J8" i="3" s="1"/>
  <c r="V32" i="3" l="1"/>
  <c r="F10" i="3"/>
  <c r="J10" i="3" s="1"/>
  <c r="F11" i="3"/>
  <c r="J11" i="3" s="1"/>
  <c r="K8" i="3"/>
  <c r="F40" i="3"/>
  <c r="J40" i="3" s="1"/>
  <c r="F39" i="3"/>
  <c r="J39" i="3" s="1"/>
  <c r="F38" i="3"/>
  <c r="J38" i="3" s="1"/>
  <c r="F37" i="3"/>
  <c r="J37" i="3" s="1"/>
  <c r="F36" i="3"/>
  <c r="J36" i="3" s="1"/>
  <c r="F35" i="3"/>
  <c r="J35" i="3" s="1"/>
  <c r="F34" i="3"/>
  <c r="J34" i="3" s="1"/>
  <c r="F33" i="3"/>
  <c r="J33" i="3" s="1"/>
  <c r="F32" i="3"/>
  <c r="J32" i="3" s="1"/>
  <c r="F31" i="3"/>
  <c r="J31" i="3" s="1"/>
  <c r="F30" i="3"/>
  <c r="J30" i="3" s="1"/>
  <c r="F29" i="3"/>
  <c r="J29" i="3" s="1"/>
  <c r="F28" i="3"/>
  <c r="J28" i="3" s="1"/>
  <c r="F27" i="3"/>
  <c r="J27" i="3" s="1"/>
  <c r="F26" i="3"/>
  <c r="J26" i="3" s="1"/>
  <c r="F25" i="3"/>
  <c r="J25" i="3" s="1"/>
  <c r="F24" i="3"/>
  <c r="J24" i="3" s="1"/>
  <c r="F23" i="3"/>
  <c r="J23" i="3" s="1"/>
  <c r="F22" i="3"/>
  <c r="J22" i="3" s="1"/>
  <c r="F21" i="3"/>
  <c r="J21" i="3" s="1"/>
  <c r="F20" i="3"/>
  <c r="J20" i="3" s="1"/>
  <c r="F19" i="3"/>
  <c r="J19" i="3" s="1"/>
  <c r="F18" i="3"/>
  <c r="J18" i="3" s="1"/>
  <c r="F17" i="3"/>
  <c r="J17" i="3" s="1"/>
  <c r="F16" i="3"/>
  <c r="J16" i="3" s="1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I27" i="3" s="1"/>
  <c r="H26" i="3"/>
  <c r="I26" i="3" s="1"/>
  <c r="H25" i="3"/>
  <c r="I25" i="3" s="1"/>
  <c r="H24" i="3"/>
  <c r="I24" i="3" s="1"/>
  <c r="H23" i="3"/>
  <c r="I23" i="3" s="1"/>
  <c r="H22" i="3"/>
  <c r="I22" i="3" s="1"/>
  <c r="H21" i="3"/>
  <c r="I21" i="3" s="1"/>
  <c r="H20" i="3"/>
  <c r="I20" i="3" s="1"/>
  <c r="H19" i="3"/>
  <c r="I19" i="3" s="1"/>
  <c r="H18" i="3"/>
  <c r="I18" i="3" s="1"/>
  <c r="H17" i="3"/>
  <c r="I17" i="3" s="1"/>
  <c r="H16" i="3"/>
  <c r="I16" i="3" s="1"/>
  <c r="L33" i="3" l="1"/>
  <c r="I33" i="3"/>
  <c r="L39" i="3"/>
  <c r="I39" i="3"/>
  <c r="L28" i="3"/>
  <c r="I28" i="3"/>
  <c r="L40" i="3"/>
  <c r="I40" i="3"/>
  <c r="L29" i="3"/>
  <c r="I29" i="3"/>
  <c r="I35" i="3"/>
  <c r="L35" i="3"/>
  <c r="I36" i="3"/>
  <c r="L36" i="3"/>
  <c r="I31" i="3"/>
  <c r="L31" i="3"/>
  <c r="I37" i="3"/>
  <c r="L37" i="3"/>
  <c r="L34" i="3"/>
  <c r="I34" i="3"/>
  <c r="I30" i="3"/>
  <c r="L30" i="3"/>
  <c r="I32" i="3"/>
  <c r="L32" i="3"/>
  <c r="I38" i="3"/>
  <c r="L38" i="3"/>
  <c r="K9" i="3"/>
  <c r="N39" i="3" l="1"/>
  <c r="N33" i="3"/>
  <c r="N30" i="3"/>
  <c r="N38" i="3"/>
  <c r="N32" i="3"/>
  <c r="L41" i="3"/>
  <c r="N37" i="3"/>
  <c r="N31" i="3"/>
  <c r="N36" i="3"/>
  <c r="N40" i="3"/>
  <c r="N34" i="3"/>
  <c r="N35" i="3"/>
  <c r="K10" i="3"/>
  <c r="K11" i="3" l="1"/>
  <c r="K12" i="3" l="1"/>
  <c r="K13" i="3" l="1"/>
  <c r="K14" i="3" l="1"/>
  <c r="K15" i="3" l="1"/>
  <c r="K16" i="3" l="1"/>
  <c r="K17" i="3" l="1"/>
  <c r="K18" i="3" l="1"/>
  <c r="K19" i="3" l="1"/>
  <c r="K20" i="3" l="1"/>
  <c r="K21" i="3" l="1"/>
  <c r="K22" i="3" l="1"/>
  <c r="K23" i="3" l="1"/>
  <c r="K24" i="3" l="1"/>
  <c r="K25" i="3" l="1"/>
  <c r="K26" i="3" l="1"/>
  <c r="K27" i="3" l="1"/>
  <c r="K28" i="3" l="1"/>
  <c r="K29" i="3" l="1"/>
  <c r="K30" i="3" l="1"/>
  <c r="K31" i="3" l="1"/>
  <c r="K32" i="3" l="1"/>
  <c r="K33" i="3" l="1"/>
  <c r="K34" i="3" l="1"/>
  <c r="K35" i="3" l="1"/>
  <c r="K36" i="3" l="1"/>
  <c r="K37" i="3" l="1"/>
  <c r="K38" i="3" l="1"/>
  <c r="K39" i="3" l="1"/>
  <c r="K40" i="3" l="1"/>
</calcChain>
</file>

<file path=xl/sharedStrings.xml><?xml version="1.0" encoding="utf-8"?>
<sst xmlns="http://schemas.openxmlformats.org/spreadsheetml/2006/main" count="99" uniqueCount="69">
  <si>
    <t>Year</t>
  </si>
  <si>
    <t>CPI-U</t>
  </si>
  <si>
    <t>Boardings (Unlinked trips)</t>
  </si>
  <si>
    <t>Millions</t>
  </si>
  <si>
    <t>$</t>
  </si>
  <si>
    <t>millions</t>
  </si>
  <si>
    <t xml:space="preserve"> </t>
  </si>
  <si>
    <t>Boardings per vehicle mile</t>
  </si>
  <si>
    <t>Employees per billion boardins</t>
  </si>
  <si>
    <t>Non-monetary data</t>
  </si>
  <si>
    <t>units</t>
  </si>
  <si>
    <t>people</t>
  </si>
  <si>
    <t>Miscellaneous</t>
  </si>
  <si>
    <t>Employees: 1983-1984 change (a) Includes commuter rail, ferryboat, rural bus, other, and demand response beginning in 1984.</t>
  </si>
  <si>
    <t xml:space="preserve">Source: https://www.apta.com/research-technical-resources/transit-statistics/public-transportation-fact-book/archive/  </t>
  </si>
  <si>
    <t>Fares as a % of operating expenses</t>
  </si>
  <si>
    <t>Fares</t>
  </si>
  <si>
    <t>Miles</t>
  </si>
  <si>
    <t>Boardings</t>
  </si>
  <si>
    <t xml:space="preserve">Boardings </t>
  </si>
  <si>
    <t>Real Fares: Appendix C</t>
  </si>
  <si>
    <t xml:space="preserve">CPI </t>
  </si>
  <si>
    <t>https://www.usinflationcalculator.com/inflation/consumer-price-index-and-annual-percent-changes-from-1913-to-2008/</t>
  </si>
  <si>
    <t>Vehicle miles</t>
  </si>
  <si>
    <t>Operated</t>
  </si>
  <si>
    <t>Elasticity factors</t>
  </si>
  <si>
    <t>Elasticity effects</t>
  </si>
  <si>
    <r>
      <rPr>
        <b/>
        <i/>
        <sz val="11"/>
        <color theme="1"/>
        <rFont val="Calibri"/>
        <family val="2"/>
        <scheme val="minor"/>
      </rPr>
      <t xml:space="preserve">Real </t>
    </r>
    <r>
      <rPr>
        <b/>
        <sz val="11"/>
        <color theme="1"/>
        <rFont val="Calibri"/>
        <family val="2"/>
        <scheme val="minor"/>
      </rPr>
      <t>Fares</t>
    </r>
  </si>
  <si>
    <t>Y/Y change</t>
  </si>
  <si>
    <t>2017 Appendix A Excel</t>
  </si>
  <si>
    <t xml:space="preserve">Link: </t>
  </si>
  <si>
    <t>Tables 1 &amp; 8.</t>
  </si>
  <si>
    <t>Forecast</t>
  </si>
  <si>
    <t>X4</t>
  </si>
  <si>
    <t>https://www.apta.com/research-technical-resources/transit-statistics/public-transportation-fact-book/</t>
  </si>
  <si>
    <t>Source:</t>
  </si>
  <si>
    <t>Fact Book Data in Excel: Appendix A (2021 edition)</t>
  </si>
  <si>
    <t>Real Fares &amp; Expenses per boarding, 1940-1983</t>
  </si>
  <si>
    <t>Employee compensation: (a) Operating employees before 1984; operating and capital employees in 1984 and later years. The bold line in the data between 1983/1984 is to remind you of that.</t>
  </si>
  <si>
    <t>Employee compensation: (a) Operating employees before 1984; operating and capital employees in 1984 and later years. The bold line in the data 1983/1984 is to remind you.</t>
  </si>
  <si>
    <t>Total fare revenue</t>
  </si>
  <si>
    <t>Total   employees</t>
  </si>
  <si>
    <t>Passenger miles travelled</t>
  </si>
  <si>
    <t xml:space="preserve">Total employee comp-ensation. </t>
  </si>
  <si>
    <t>Total operating expenses</t>
  </si>
  <si>
    <t>Total fare revenue (average)</t>
  </si>
  <si>
    <t>Total Fare Revenue (average)</t>
  </si>
  <si>
    <t>All in nominal dollars</t>
  </si>
  <si>
    <r>
      <t>All in</t>
    </r>
    <r>
      <rPr>
        <b/>
        <i/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real 2019 dollars</t>
    </r>
  </si>
  <si>
    <t>Nominal dollars per boarding</t>
  </si>
  <si>
    <t>Real 1983 dollars per boarding</t>
  </si>
  <si>
    <t>Real 2019 dollars per boarding</t>
  </si>
  <si>
    <t>real employee 2019$ comp. per employee</t>
  </si>
  <si>
    <t>https://www.bls.gov/cpi/tables/supplemental-files/historical-cpi-u-202007.pdf</t>
  </si>
  <si>
    <r>
      <rPr>
        <b/>
        <sz val="8"/>
        <color theme="1"/>
        <rFont val="Calibri"/>
        <family val="2"/>
        <scheme val="minor"/>
      </rPr>
      <t>Conssumer Price Index</t>
    </r>
    <r>
      <rPr>
        <sz val="8"/>
        <color theme="1"/>
        <rFont val="Calibri"/>
        <family val="2"/>
        <scheme val="minor"/>
      </rPr>
      <t>:  CPI-U 1913-2019</t>
    </r>
  </si>
  <si>
    <t xml:space="preserve">U.S. transit financial data, 1932-2019       </t>
  </si>
  <si>
    <t>The APTA Public Transportation Fact Book, Appendix A, is a spreadsheet with a large number of numbered tabs. The following refers to them.</t>
  </si>
  <si>
    <r>
      <rPr>
        <b/>
        <sz val="8"/>
        <color theme="1"/>
        <rFont val="Calibri"/>
        <family val="2"/>
        <scheme val="minor"/>
      </rPr>
      <t>Number of Employees</t>
    </r>
    <r>
      <rPr>
        <sz val="8"/>
        <color theme="1"/>
        <rFont val="Calibri"/>
        <family val="2"/>
        <scheme val="minor"/>
      </rPr>
      <t>:  APTA file, Tab 19</t>
    </r>
  </si>
  <si>
    <r>
      <rPr>
        <b/>
        <sz val="8"/>
        <color theme="1"/>
        <rFont val="Calibri"/>
        <family val="2"/>
        <scheme val="minor"/>
      </rPr>
      <t>Vehicle Miles Operated:</t>
    </r>
    <r>
      <rPr>
        <sz val="8"/>
        <color theme="1"/>
        <rFont val="Calibri"/>
        <family val="2"/>
        <scheme val="minor"/>
      </rPr>
      <t xml:space="preserve"> APTA file, Tab 8.</t>
    </r>
  </si>
  <si>
    <r>
      <rPr>
        <b/>
        <sz val="8"/>
        <color theme="1"/>
        <rFont val="Calibri"/>
        <family val="2"/>
        <scheme val="minor"/>
      </rPr>
      <t>Passenger Miles Traveled:</t>
    </r>
    <r>
      <rPr>
        <sz val="8"/>
        <color theme="1"/>
        <rFont val="Calibri"/>
        <family val="2"/>
        <scheme val="minor"/>
      </rPr>
      <t xml:space="preserve"> APTA file, Tab 3.</t>
    </r>
  </si>
  <si>
    <r>
      <rPr>
        <b/>
        <sz val="8"/>
        <color theme="1"/>
        <rFont val="Calibri"/>
        <family val="2"/>
        <scheme val="minor"/>
      </rPr>
      <t>Total Fare Revenue:</t>
    </r>
    <r>
      <rPr>
        <sz val="8"/>
        <color theme="1"/>
        <rFont val="Calibri"/>
        <family val="2"/>
        <scheme val="minor"/>
      </rPr>
      <t xml:space="preserve"> APTA file, Tab 92</t>
    </r>
  </si>
  <si>
    <r>
      <rPr>
        <b/>
        <sz val="8"/>
        <color theme="1"/>
        <rFont val="Calibri"/>
        <family val="2"/>
        <scheme val="minor"/>
      </rPr>
      <t>Total Employee Compensation:</t>
    </r>
    <r>
      <rPr>
        <sz val="8"/>
        <color theme="1"/>
        <rFont val="Calibri"/>
        <family val="2"/>
        <scheme val="minor"/>
      </rPr>
      <t xml:space="preserve"> APTA file, Tab 20</t>
    </r>
  </si>
  <si>
    <r>
      <rPr>
        <b/>
        <sz val="8"/>
        <color theme="1"/>
        <rFont val="Calibri"/>
        <family val="2"/>
        <scheme val="minor"/>
      </rPr>
      <t>Total Operating Expenses</t>
    </r>
    <r>
      <rPr>
        <sz val="8"/>
        <color theme="1"/>
        <rFont val="Calibri"/>
        <family val="2"/>
        <scheme val="minor"/>
      </rPr>
      <t xml:space="preserve">: APTA file, Tab 18 </t>
    </r>
  </si>
  <si>
    <r>
      <rPr>
        <b/>
        <sz val="8"/>
        <color theme="1"/>
        <rFont val="Calibri"/>
        <family val="2"/>
        <scheme val="minor"/>
      </rPr>
      <t xml:space="preserve"> Vehicle Revenue Miles: </t>
    </r>
    <r>
      <rPr>
        <sz val="8"/>
        <color theme="1"/>
        <rFont val="Calibri"/>
        <family val="2"/>
        <scheme val="minor"/>
      </rPr>
      <t>APTA file</t>
    </r>
    <r>
      <rPr>
        <b/>
        <sz val="8"/>
        <color theme="1"/>
        <rFont val="Calibri"/>
        <family val="2"/>
        <scheme val="minor"/>
      </rPr>
      <t xml:space="preserve">, </t>
    </r>
    <r>
      <rPr>
        <sz val="8"/>
        <color theme="1"/>
        <rFont val="Calibri"/>
        <family val="2"/>
        <scheme val="minor"/>
      </rPr>
      <t xml:space="preserve">Tab 11. </t>
    </r>
  </si>
  <si>
    <t xml:space="preserve">Total employee compens.-ation. </t>
  </si>
  <si>
    <t xml:space="preserve">Total employee compens--ation. </t>
  </si>
  <si>
    <t>Vehicle  miles operated</t>
  </si>
  <si>
    <t>Vehicle revenue  miles</t>
  </si>
  <si>
    <t xml:space="preserve">U.S. transit financial data.xlsx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</si>
</sst>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"/>
    <numFmt numFmtId="165" formatCode="#,##0.0"/>
    <numFmt numFmtId="166" formatCode="&quot;$&quot;#,##0.0"/>
    <numFmt numFmtId="167" formatCode="&quot;$&quot;#,##0.000"/>
    <numFmt numFmtId="168" formatCode="&quot;$&quot;#,##0"/>
    <numFmt numFmtId="169" formatCode="0.0%"/>
    <numFmt numFmtId="170" formatCode="0_);[Red]\(0\)"/>
    <numFmt numFmtId="171" formatCode="&quot;$&quot;#,##0.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0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u/>
      <sz val="11"/>
      <color rgb="FF2B2B2B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7" fillId="0" borderId="0" applyNumberFormat="0" applyFill="0" applyBorder="0" applyAlignment="0" applyProtection="0"/>
    <xf numFmtId="0" fontId="12" fillId="0" borderId="0"/>
    <xf numFmtId="0" fontId="11" fillId="0" borderId="0"/>
    <xf numFmtId="0" fontId="13" fillId="0" borderId="0" applyNumberFormat="0" applyFill="0" applyBorder="0" applyAlignment="0" applyProtection="0">
      <alignment vertical="top"/>
      <protection locked="0"/>
    </xf>
    <xf numFmtId="9" fontId="12" fillId="0" borderId="0" applyFont="0" applyFill="0" applyBorder="0" applyAlignment="0" applyProtection="0"/>
  </cellStyleXfs>
  <cellXfs count="12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0" fillId="0" borderId="0" xfId="0" applyAlignment="1">
      <alignment wrapText="1"/>
    </xf>
    <xf numFmtId="3" fontId="3" fillId="0" borderId="2" xfId="0" applyNumberFormat="1" applyFont="1" applyBorder="1" applyAlignment="1">
      <alignment horizontal="right" indent="1"/>
    </xf>
    <xf numFmtId="3" fontId="3" fillId="0" borderId="0" xfId="0" applyNumberFormat="1" applyFont="1" applyAlignment="1">
      <alignment horizontal="right" indent="1"/>
    </xf>
    <xf numFmtId="3" fontId="2" fillId="0" borderId="0" xfId="0" applyNumberFormat="1" applyFont="1"/>
    <xf numFmtId="3" fontId="0" fillId="0" borderId="0" xfId="0" applyNumberFormat="1"/>
    <xf numFmtId="3" fontId="2" fillId="0" borderId="0" xfId="0" applyNumberFormat="1" applyFont="1" applyAlignment="1">
      <alignment horizontal="right" indent="1"/>
    </xf>
    <xf numFmtId="0" fontId="2" fillId="0" borderId="0" xfId="0" applyFont="1" applyAlignment="1">
      <alignment horizontal="right" indent="1"/>
    </xf>
    <xf numFmtId="38" fontId="5" fillId="3" borderId="0" xfId="0" applyNumberFormat="1" applyFont="1" applyFill="1" applyAlignment="1">
      <alignment horizontal="right" indent="1"/>
    </xf>
    <xf numFmtId="3" fontId="6" fillId="3" borderId="0" xfId="0" applyNumberFormat="1" applyFont="1" applyFill="1" applyAlignment="1">
      <alignment horizontal="right" indent="1"/>
    </xf>
    <xf numFmtId="3" fontId="6" fillId="0" borderId="0" xfId="0" applyNumberFormat="1" applyFont="1" applyAlignment="1">
      <alignment horizontal="right" indent="1"/>
    </xf>
    <xf numFmtId="169" fontId="0" fillId="0" borderId="0" xfId="0" applyNumberFormat="1"/>
    <xf numFmtId="1" fontId="0" fillId="0" borderId="0" xfId="0" applyNumberFormat="1"/>
    <xf numFmtId="38" fontId="0" fillId="0" borderId="0" xfId="0" applyNumberFormat="1"/>
    <xf numFmtId="0" fontId="1" fillId="0" borderId="0" xfId="0" applyFont="1"/>
    <xf numFmtId="3" fontId="9" fillId="2" borderId="0" xfId="0" applyNumberFormat="1" applyFont="1" applyFill="1" applyAlignment="1">
      <alignment horizontal="right" vertical="center" wrapText="1"/>
    </xf>
    <xf numFmtId="0" fontId="4" fillId="0" borderId="0" xfId="0" applyFont="1"/>
    <xf numFmtId="0" fontId="0" fillId="0" borderId="7" xfId="0" applyBorder="1"/>
    <xf numFmtId="0" fontId="7" fillId="0" borderId="0" xfId="1"/>
    <xf numFmtId="0" fontId="0" fillId="0" borderId="0" xfId="0" applyAlignment="1">
      <alignment horizontal="right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165" fontId="10" fillId="3" borderId="0" xfId="0" applyNumberFormat="1" applyFont="1" applyFill="1" applyAlignment="1">
      <alignment horizontal="right" vertical="center" wrapText="1" indent="1"/>
    </xf>
    <xf numFmtId="165" fontId="10" fillId="2" borderId="0" xfId="0" applyNumberFormat="1" applyFont="1" applyFill="1" applyAlignment="1">
      <alignment horizontal="right" vertical="center" wrapText="1" indent="1"/>
    </xf>
    <xf numFmtId="0" fontId="4" fillId="0" borderId="0" xfId="0" quotePrefix="1" applyFont="1" applyAlignment="1">
      <alignment horizontal="center"/>
    </xf>
    <xf numFmtId="170" fontId="0" fillId="0" borderId="0" xfId="0" applyNumberFormat="1"/>
    <xf numFmtId="3" fontId="0" fillId="0" borderId="0" xfId="0" applyNumberFormat="1" applyAlignment="1">
      <alignment horizontal="right" indent="1"/>
    </xf>
    <xf numFmtId="38" fontId="0" fillId="0" borderId="0" xfId="0" applyNumberFormat="1" applyAlignment="1">
      <alignment horizontal="right" inden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 inden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wrapText="1"/>
    </xf>
    <xf numFmtId="164" fontId="3" fillId="0" borderId="0" xfId="0" applyNumberFormat="1" applyFont="1" applyAlignment="1">
      <alignment horizontal="right" indent="1"/>
    </xf>
    <xf numFmtId="167" fontId="3" fillId="0" borderId="0" xfId="0" applyNumberFormat="1" applyFont="1" applyAlignment="1">
      <alignment horizontal="right" indent="1"/>
    </xf>
    <xf numFmtId="165" fontId="3" fillId="2" borderId="0" xfId="0" applyNumberFormat="1" applyFont="1" applyFill="1" applyAlignment="1">
      <alignment horizontal="right" vertical="center" indent="1"/>
    </xf>
    <xf numFmtId="165" fontId="3" fillId="0" borderId="0" xfId="0" applyNumberFormat="1" applyFont="1" applyAlignment="1">
      <alignment horizontal="right" vertical="center" indent="1"/>
    </xf>
    <xf numFmtId="164" fontId="3" fillId="0" borderId="2" xfId="0" applyNumberFormat="1" applyFont="1" applyBorder="1" applyAlignment="1">
      <alignment horizontal="right" indent="1"/>
    </xf>
    <xf numFmtId="166" fontId="3" fillId="0" borderId="2" xfId="0" applyNumberFormat="1" applyFont="1" applyBorder="1" applyAlignment="1">
      <alignment horizontal="right" indent="1"/>
    </xf>
    <xf numFmtId="9" fontId="3" fillId="0" borderId="5" xfId="0" applyNumberFormat="1" applyFont="1" applyBorder="1" applyAlignment="1">
      <alignment horizontal="right" indent="1"/>
    </xf>
    <xf numFmtId="9" fontId="3" fillId="0" borderId="3" xfId="0" applyNumberFormat="1" applyFont="1" applyBorder="1" applyAlignment="1">
      <alignment horizontal="right" indent="1"/>
    </xf>
    <xf numFmtId="164" fontId="16" fillId="3" borderId="0" xfId="0" applyNumberFormat="1" applyFont="1" applyFill="1" applyAlignment="1">
      <alignment horizontal="left" vertical="center"/>
    </xf>
    <xf numFmtId="0" fontId="3" fillId="3" borderId="13" xfId="0" applyFont="1" applyFill="1" applyBorder="1" applyAlignment="1">
      <alignment horizontal="center" vertical="center" wrapText="1"/>
    </xf>
    <xf numFmtId="167" fontId="3" fillId="0" borderId="5" xfId="0" applyNumberFormat="1" applyFont="1" applyBorder="1" applyAlignment="1">
      <alignment horizontal="right" indent="1"/>
    </xf>
    <xf numFmtId="167" fontId="17" fillId="0" borderId="6" xfId="0" applyNumberFormat="1" applyFont="1" applyBorder="1" applyAlignment="1">
      <alignment horizontal="right" indent="1"/>
    </xf>
    <xf numFmtId="167" fontId="17" fillId="0" borderId="4" xfId="0" applyNumberFormat="1" applyFont="1" applyBorder="1" applyAlignment="1">
      <alignment horizontal="right" indent="1"/>
    </xf>
    <xf numFmtId="0" fontId="18" fillId="0" borderId="0" xfId="0" applyFont="1" applyAlignment="1">
      <alignment horizontal="center" vertical="center" readingOrder="1"/>
    </xf>
    <xf numFmtId="166" fontId="3" fillId="0" borderId="3" xfId="0" applyNumberFormat="1" applyFont="1" applyBorder="1" applyAlignment="1">
      <alignment horizontal="right" indent="1"/>
    </xf>
    <xf numFmtId="168" fontId="3" fillId="0" borderId="2" xfId="0" applyNumberFormat="1" applyFont="1" applyBorder="1" applyAlignment="1">
      <alignment horizontal="right" indent="1"/>
    </xf>
    <xf numFmtId="0" fontId="20" fillId="0" borderId="0" xfId="0" applyFont="1"/>
    <xf numFmtId="0" fontId="2" fillId="0" borderId="0" xfId="0" applyFont="1" applyAlignment="1">
      <alignment horizontal="right"/>
    </xf>
    <xf numFmtId="0" fontId="21" fillId="0" borderId="0" xfId="1" applyFont="1"/>
    <xf numFmtId="168" fontId="3" fillId="0" borderId="0" xfId="0" applyNumberFormat="1" applyFont="1" applyAlignment="1">
      <alignment horizontal="right" indent="1"/>
    </xf>
    <xf numFmtId="0" fontId="3" fillId="0" borderId="0" xfId="0" applyFont="1" applyAlignment="1">
      <alignment horizontal="right" indent="1"/>
    </xf>
    <xf numFmtId="165" fontId="19" fillId="0" borderId="2" xfId="2" applyNumberFormat="1" applyFont="1" applyBorder="1" applyAlignment="1">
      <alignment horizontal="right" vertical="center" indent="1"/>
    </xf>
    <xf numFmtId="166" fontId="3" fillId="0" borderId="5" xfId="0" applyNumberFormat="1" applyFont="1" applyBorder="1" applyAlignment="1">
      <alignment horizontal="right" indent="1"/>
    </xf>
    <xf numFmtId="0" fontId="21" fillId="0" borderId="0" xfId="1" applyFont="1" applyBorder="1"/>
    <xf numFmtId="3" fontId="21" fillId="0" borderId="0" xfId="1" applyNumberFormat="1" applyFont="1"/>
    <xf numFmtId="171" fontId="3" fillId="0" borderId="0" xfId="0" applyNumberFormat="1" applyFont="1" applyAlignment="1">
      <alignment horizontal="right" indent="1"/>
    </xf>
    <xf numFmtId="171" fontId="3" fillId="0" borderId="5" xfId="0" applyNumberFormat="1" applyFont="1" applyBorder="1" applyAlignment="1">
      <alignment horizontal="right" indent="1"/>
    </xf>
    <xf numFmtId="171" fontId="3" fillId="0" borderId="2" xfId="0" applyNumberFormat="1" applyFont="1" applyBorder="1" applyAlignment="1">
      <alignment horizontal="right" indent="1"/>
    </xf>
    <xf numFmtId="171" fontId="3" fillId="0" borderId="3" xfId="0" applyNumberFormat="1" applyFont="1" applyBorder="1" applyAlignment="1">
      <alignment horizontal="right" indent="1"/>
    </xf>
    <xf numFmtId="171" fontId="3" fillId="0" borderId="2" xfId="0" applyNumberFormat="1" applyFont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164" fontId="3" fillId="5" borderId="14" xfId="0" applyNumberFormat="1" applyFont="1" applyFill="1" applyBorder="1" applyAlignment="1">
      <alignment horizontal="right" indent="1"/>
    </xf>
    <xf numFmtId="38" fontId="3" fillId="5" borderId="0" xfId="0" applyNumberFormat="1" applyFont="1" applyFill="1" applyAlignment="1">
      <alignment horizontal="right" indent="1"/>
    </xf>
    <xf numFmtId="3" fontId="3" fillId="5" borderId="0" xfId="0" applyNumberFormat="1" applyFont="1" applyFill="1" applyAlignment="1">
      <alignment horizontal="center"/>
    </xf>
    <xf numFmtId="165" fontId="3" fillId="5" borderId="0" xfId="0" applyNumberFormat="1" applyFont="1" applyFill="1" applyAlignment="1">
      <alignment horizontal="right" vertical="center" indent="1"/>
    </xf>
    <xf numFmtId="165" fontId="3" fillId="5" borderId="5" xfId="0" applyNumberFormat="1" applyFont="1" applyFill="1" applyBorder="1" applyAlignment="1">
      <alignment horizontal="right" vertical="center" indent="1"/>
    </xf>
    <xf numFmtId="166" fontId="3" fillId="5" borderId="0" xfId="0" applyNumberFormat="1" applyFont="1" applyFill="1" applyAlignment="1">
      <alignment horizontal="right" vertical="center" indent="1"/>
    </xf>
    <xf numFmtId="166" fontId="3" fillId="5" borderId="0" xfId="0" applyNumberFormat="1" applyFont="1" applyFill="1" applyAlignment="1">
      <alignment horizontal="right" indent="1"/>
    </xf>
    <xf numFmtId="3" fontId="3" fillId="5" borderId="0" xfId="0" applyNumberFormat="1" applyFont="1" applyFill="1" applyAlignment="1">
      <alignment horizontal="right" indent="1"/>
    </xf>
    <xf numFmtId="3" fontId="3" fillId="5" borderId="2" xfId="0" applyNumberFormat="1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164" fontId="3" fillId="5" borderId="15" xfId="0" applyNumberFormat="1" applyFont="1" applyFill="1" applyBorder="1" applyAlignment="1">
      <alignment horizontal="right" indent="1"/>
    </xf>
    <xf numFmtId="3" fontId="3" fillId="5" borderId="2" xfId="0" applyNumberFormat="1" applyFont="1" applyFill="1" applyBorder="1" applyAlignment="1">
      <alignment horizontal="right" indent="1"/>
    </xf>
    <xf numFmtId="165" fontId="3" fillId="5" borderId="2" xfId="0" applyNumberFormat="1" applyFont="1" applyFill="1" applyBorder="1" applyAlignment="1">
      <alignment horizontal="right" vertical="center" indent="1"/>
    </xf>
    <xf numFmtId="166" fontId="3" fillId="5" borderId="2" xfId="0" applyNumberFormat="1" applyFont="1" applyFill="1" applyBorder="1" applyAlignment="1">
      <alignment horizontal="right" vertical="center" indent="1"/>
    </xf>
    <xf numFmtId="166" fontId="3" fillId="5" borderId="2" xfId="0" applyNumberFormat="1" applyFont="1" applyFill="1" applyBorder="1" applyAlignment="1">
      <alignment horizontal="right" indent="1"/>
    </xf>
    <xf numFmtId="3" fontId="3" fillId="5" borderId="0" xfId="0" applyNumberFormat="1" applyFont="1" applyFill="1" applyAlignment="1">
      <alignment horizontal="center" vertical="center"/>
    </xf>
    <xf numFmtId="3" fontId="3" fillId="5" borderId="5" xfId="0" applyNumberFormat="1" applyFont="1" applyFill="1" applyBorder="1" applyAlignment="1">
      <alignment horizontal="right" vertical="center" indent="1"/>
    </xf>
    <xf numFmtId="3" fontId="3" fillId="5" borderId="0" xfId="0" applyNumberFormat="1" applyFont="1" applyFill="1" applyAlignment="1">
      <alignment horizontal="right" vertical="center" indent="1"/>
    </xf>
    <xf numFmtId="166" fontId="3" fillId="5" borderId="6" xfId="0" applyNumberFormat="1" applyFont="1" applyFill="1" applyBorder="1" applyAlignment="1">
      <alignment horizontal="right" vertical="center" indent="1"/>
    </xf>
    <xf numFmtId="164" fontId="3" fillId="5" borderId="14" xfId="0" applyNumberFormat="1" applyFont="1" applyFill="1" applyBorder="1" applyAlignment="1">
      <alignment horizontal="right" vertical="center" indent="1"/>
    </xf>
    <xf numFmtId="165" fontId="3" fillId="5" borderId="0" xfId="2" applyNumberFormat="1" applyFont="1" applyFill="1" applyAlignment="1">
      <alignment horizontal="right" vertical="center" indent="1"/>
    </xf>
    <xf numFmtId="3" fontId="3" fillId="5" borderId="0" xfId="2" applyNumberFormat="1" applyFont="1" applyFill="1" applyAlignment="1">
      <alignment horizontal="right" vertical="center" indent="1"/>
    </xf>
    <xf numFmtId="164" fontId="19" fillId="5" borderId="16" xfId="0" applyNumberFormat="1" applyFont="1" applyFill="1" applyBorder="1" applyAlignment="1">
      <alignment horizontal="right" vertical="center" indent="1"/>
    </xf>
    <xf numFmtId="3" fontId="3" fillId="5" borderId="2" xfId="0" applyNumberFormat="1" applyFont="1" applyFill="1" applyBorder="1" applyAlignment="1">
      <alignment horizontal="right" vertical="center" indent="1"/>
    </xf>
    <xf numFmtId="165" fontId="19" fillId="5" borderId="2" xfId="0" applyNumberFormat="1" applyFont="1" applyFill="1" applyBorder="1" applyAlignment="1">
      <alignment horizontal="right" vertical="center" wrapText="1" indent="1"/>
    </xf>
    <xf numFmtId="3" fontId="19" fillId="5" borderId="3" xfId="0" applyNumberFormat="1" applyFont="1" applyFill="1" applyBorder="1" applyAlignment="1">
      <alignment horizontal="right" vertical="center" indent="1"/>
    </xf>
    <xf numFmtId="166" fontId="2" fillId="5" borderId="2" xfId="0" applyNumberFormat="1" applyFont="1" applyFill="1" applyBorder="1" applyAlignment="1">
      <alignment horizontal="right" vertical="center" wrapText="1" indent="1"/>
    </xf>
    <xf numFmtId="171" fontId="3" fillId="0" borderId="6" xfId="0" applyNumberFormat="1" applyFont="1" applyBorder="1" applyAlignment="1">
      <alignment horizontal="right" indent="1"/>
    </xf>
    <xf numFmtId="166" fontId="19" fillId="5" borderId="2" xfId="0" applyNumberFormat="1" applyFont="1" applyFill="1" applyBorder="1" applyAlignment="1">
      <alignment horizontal="right" vertical="center" wrapText="1" indent="1"/>
    </xf>
    <xf numFmtId="166" fontId="3" fillId="0" borderId="6" xfId="0" applyNumberFormat="1" applyFont="1" applyBorder="1" applyAlignment="1">
      <alignment horizontal="right" indent="1"/>
    </xf>
    <xf numFmtId="166" fontId="3" fillId="0" borderId="4" xfId="0" applyNumberFormat="1" applyFont="1" applyBorder="1" applyAlignment="1">
      <alignment horizontal="right" indent="1"/>
    </xf>
    <xf numFmtId="166" fontId="3" fillId="0" borderId="0" xfId="0" applyNumberFormat="1" applyFont="1" applyAlignment="1">
      <alignment horizontal="right" inden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3" fontId="19" fillId="5" borderId="0" xfId="2" applyNumberFormat="1" applyFont="1" applyFill="1" applyAlignment="1">
      <alignment horizontal="center" vertical="center" wrapText="1"/>
    </xf>
    <xf numFmtId="3" fontId="19" fillId="5" borderId="2" xfId="2" applyNumberFormat="1" applyFont="1" applyFill="1" applyBorder="1" applyAlignment="1">
      <alignment horizontal="center" vertical="center" wrapText="1"/>
    </xf>
    <xf numFmtId="3" fontId="23" fillId="5" borderId="5" xfId="0" applyNumberFormat="1" applyFont="1" applyFill="1" applyBorder="1" applyAlignment="1">
      <alignment horizontal="right" vertical="center" indent="1"/>
    </xf>
    <xf numFmtId="3" fontId="23" fillId="5" borderId="3" xfId="0" applyNumberFormat="1" applyFont="1" applyFill="1" applyBorder="1" applyAlignment="1">
      <alignment horizontal="right" vertical="center" indent="1"/>
    </xf>
    <xf numFmtId="0" fontId="22" fillId="0" borderId="2" xfId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 applyProtection="1">
      <alignment horizontal="center" vertical="center" wrapText="1"/>
      <protection locked="0"/>
    </xf>
    <xf numFmtId="0" fontId="14" fillId="4" borderId="11" xfId="0" applyFont="1" applyFill="1" applyBorder="1" applyAlignment="1" applyProtection="1">
      <alignment horizontal="center" vertical="center" wrapText="1"/>
      <protection locked="0"/>
    </xf>
    <xf numFmtId="0" fontId="14" fillId="4" borderId="12" xfId="0" applyFont="1" applyFill="1" applyBorder="1" applyAlignment="1" applyProtection="1">
      <alignment horizontal="center" vertical="center" wrapText="1"/>
      <protection locked="0"/>
    </xf>
    <xf numFmtId="0" fontId="14" fillId="4" borderId="1" xfId="0" applyFont="1" applyFill="1" applyBorder="1" applyAlignment="1" applyProtection="1">
      <alignment horizontal="center" vertical="center" wrapText="1"/>
      <protection locked="0"/>
    </xf>
    <xf numFmtId="0" fontId="14" fillId="4" borderId="10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</cellXfs>
  <cellStyles count="6">
    <cellStyle name="Hyperlink" xfId="1" builtinId="8"/>
    <cellStyle name="Hyperlink 2" xfId="4" xr:uid="{C2D7AD3A-3930-4292-82C4-83067ECB05F5}"/>
    <cellStyle name="Normal" xfId="0" builtinId="0"/>
    <cellStyle name="Normal 2" xfId="3" xr:uid="{74EEA637-28C6-45DA-9CB1-C77F84CB09AE}"/>
    <cellStyle name="Normal 3" xfId="2" xr:uid="{3279CB35-7A75-4A0F-A731-1590F36EFC37}"/>
    <cellStyle name="Percent 2" xfId="5" xr:uid="{BFD8F74C-0581-4EFB-A65E-0567545A1259}"/>
  </cellStyles>
  <dxfs count="0"/>
  <tableStyles count="0" defaultTableStyle="TableStyleMedium2" defaultPivotStyle="PivotStyleLight16"/>
  <colors>
    <mruColors>
      <color rgb="FFED7D31"/>
      <color rgb="FFEB8015"/>
      <color rgb="FFDB5525"/>
      <color rgb="FFFFCC00"/>
      <color rgb="FFF5FC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510097625867673"/>
          <c:y val="4.7690987901387559E-2"/>
          <c:w val="0.74519298013961721"/>
          <c:h val="0.83502188585016712"/>
        </c:manualLayout>
      </c:layout>
      <c:lineChart>
        <c:grouping val="standard"/>
        <c:varyColors val="0"/>
        <c:ser>
          <c:idx val="2"/>
          <c:order val="2"/>
          <c:tx>
            <c:v>Total Op. Expense per boarding</c:v>
          </c:tx>
          <c:spPr>
            <a:ln w="317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Sheet1!$B$13:$B$56</c:f>
              <c:numCache>
                <c:formatCode>General</c:formatCode>
                <c:ptCount val="44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</c:numCache>
              <c:extLst xmlns:c15="http://schemas.microsoft.com/office/drawing/2012/chart"/>
            </c:numRef>
          </c:cat>
          <c:val>
            <c:numRef>
              <c:f>Sheet1!$S$13:$S$56</c:f>
              <c:numCache>
                <c:formatCode>"$"#,##0.00</c:formatCode>
                <c:ptCount val="44"/>
                <c:pt idx="0">
                  <c:v>0.35798999020781197</c:v>
                </c:pt>
                <c:pt idx="1">
                  <c:v>0.34115027303847972</c:v>
                </c:pt>
                <c:pt idx="2">
                  <c:v>0.30420033507993005</c:v>
                </c:pt>
                <c:pt idx="3">
                  <c:v>0.29163932058950326</c:v>
                </c:pt>
                <c:pt idx="4">
                  <c:v>0.29376311075494371</c:v>
                </c:pt>
                <c:pt idx="5">
                  <c:v>0.29165554034006619</c:v>
                </c:pt>
                <c:pt idx="6">
                  <c:v>0.27396457269874991</c:v>
                </c:pt>
                <c:pt idx="7">
                  <c:v>0.2652695498569716</c:v>
                </c:pt>
                <c:pt idx="8">
                  <c:v>0.27866227737685911</c:v>
                </c:pt>
                <c:pt idx="9">
                  <c:v>0.31321265408990173</c:v>
                </c:pt>
                <c:pt idx="10">
                  <c:v>0.33100938448620598</c:v>
                </c:pt>
                <c:pt idx="11">
                  <c:v>0.33786555700867904</c:v>
                </c:pt>
                <c:pt idx="12">
                  <c:v>0.36464891330308097</c:v>
                </c:pt>
                <c:pt idx="13">
                  <c:v>0.39277830202743591</c:v>
                </c:pt>
                <c:pt idx="14">
                  <c:v>0.42503526529640645</c:v>
                </c:pt>
                <c:pt idx="15">
                  <c:v>0.44032276167782403</c:v>
                </c:pt>
                <c:pt idx="16">
                  <c:v>0.45364399470743588</c:v>
                </c:pt>
                <c:pt idx="17">
                  <c:v>0.45852597782864907</c:v>
                </c:pt>
                <c:pt idx="18">
                  <c:v>0.47370787631085914</c:v>
                </c:pt>
                <c:pt idx="19">
                  <c:v>0.48180040652677447</c:v>
                </c:pt>
                <c:pt idx="20">
                  <c:v>0.49300015822102033</c:v>
                </c:pt>
                <c:pt idx="21">
                  <c:v>0.51487170451092745</c:v>
                </c:pt>
                <c:pt idx="22">
                  <c:v>0.52487529942229105</c:v>
                </c:pt>
                <c:pt idx="23">
                  <c:v>0.53919000933706818</c:v>
                </c:pt>
                <c:pt idx="24">
                  <c:v>0.54802221809054574</c:v>
                </c:pt>
                <c:pt idx="25">
                  <c:v>0.55721244222879995</c:v>
                </c:pt>
                <c:pt idx="26">
                  <c:v>0.57640315064538739</c:v>
                </c:pt>
                <c:pt idx="27">
                  <c:v>0.59210126003499608</c:v>
                </c:pt>
                <c:pt idx="28">
                  <c:v>0.61524310796341453</c:v>
                </c:pt>
                <c:pt idx="29">
                  <c:v>0.64207666931708285</c:v>
                </c:pt>
                <c:pt idx="30">
                  <c:v>0.69868054735350182</c:v>
                </c:pt>
                <c:pt idx="31">
                  <c:v>0.77297675651407205</c:v>
                </c:pt>
                <c:pt idx="32">
                  <c:v>0.81334379596984496</c:v>
                </c:pt>
                <c:pt idx="33">
                  <c:v>0.85421759597435265</c:v>
                </c:pt>
                <c:pt idx="34">
                  <c:v>0.89344200462454282</c:v>
                </c:pt>
                <c:pt idx="35">
                  <c:v>0.90788956536035459</c:v>
                </c:pt>
                <c:pt idx="36">
                  <c:v>0.92166868897976095</c:v>
                </c:pt>
                <c:pt idx="37">
                  <c:v>0.89876973366126411</c:v>
                </c:pt>
                <c:pt idx="38">
                  <c:v>0.8812865501635887</c:v>
                </c:pt>
                <c:pt idx="39">
                  <c:v>0.85505998972111141</c:v>
                </c:pt>
                <c:pt idx="40">
                  <c:v>0.88133314672127505</c:v>
                </c:pt>
                <c:pt idx="41">
                  <c:v>0.92909134950192263</c:v>
                </c:pt>
                <c:pt idx="42">
                  <c:v>0.96813571886365557</c:v>
                </c:pt>
                <c:pt idx="43">
                  <c:v>0.96040560115886042</c:v>
                </c:pt>
              </c:numCache>
            </c:numRef>
          </c: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3-2A64-4AD2-846A-B840BB683DCC}"/>
            </c:ext>
          </c:extLst>
        </c:ser>
        <c:ser>
          <c:idx val="3"/>
          <c:order val="3"/>
          <c:tx>
            <c:v>Real Overhead per boarding</c:v>
          </c:tx>
          <c:spPr>
            <a:ln w="317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Sheet1!$B$13:$B$56</c:f>
              <c:numCache>
                <c:formatCode>General</c:formatCode>
                <c:ptCount val="44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</c:numCache>
            </c:numRef>
          </c:cat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A64-4AD2-846A-B840BB683DCC}"/>
            </c:ext>
          </c:extLst>
        </c:ser>
        <c:ser>
          <c:idx val="0"/>
          <c:order val="0"/>
          <c:tx>
            <c:v>Fares per boarding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Sheet1!$B$13:$B$56</c:f>
              <c:numCache>
                <c:formatCode>General</c:formatCode>
                <c:ptCount val="44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</c:numCache>
            </c:numRef>
          </c:cat>
          <c:val>
            <c:numRef>
              <c:f>Sheet1!$Q$13:$Q$56</c:f>
              <c:numCache>
                <c:formatCode>"$"#,##0.00</c:formatCode>
                <c:ptCount val="44"/>
                <c:pt idx="0">
                  <c:v>0.38009683385921006</c:v>
                </c:pt>
                <c:pt idx="1">
                  <c:v>0.3640343512608612</c:v>
                </c:pt>
                <c:pt idx="2">
                  <c:v>0.33167321612111306</c:v>
                </c:pt>
                <c:pt idx="3">
                  <c:v>0.32194187842436367</c:v>
                </c:pt>
                <c:pt idx="4">
                  <c:v>0.31714091262639355</c:v>
                </c:pt>
                <c:pt idx="5">
                  <c:v>0.31107240671003078</c:v>
                </c:pt>
                <c:pt idx="6">
                  <c:v>0.28985604175477592</c:v>
                </c:pt>
                <c:pt idx="7">
                  <c:v>0.26141991361211714</c:v>
                </c:pt>
                <c:pt idx="8">
                  <c:v>0.2732429334815793</c:v>
                </c:pt>
                <c:pt idx="9">
                  <c:v>0.3115667075472488</c:v>
                </c:pt>
                <c:pt idx="10">
                  <c:v>0.3312721472219603</c:v>
                </c:pt>
                <c:pt idx="11">
                  <c:v>0.33431306622280343</c:v>
                </c:pt>
                <c:pt idx="12">
                  <c:v>0.35634792213995697</c:v>
                </c:pt>
                <c:pt idx="13">
                  <c:v>0.38756123446423518</c:v>
                </c:pt>
                <c:pt idx="14">
                  <c:v>0.4199717758009342</c:v>
                </c:pt>
                <c:pt idx="15">
                  <c:v>0.43653213748011604</c:v>
                </c:pt>
                <c:pt idx="16">
                  <c:v>0.45054278245311413</c:v>
                </c:pt>
                <c:pt idx="17">
                  <c:v>0.44860087882746552</c:v>
                </c:pt>
                <c:pt idx="18">
                  <c:v>0.45229595577167592</c:v>
                </c:pt>
                <c:pt idx="19">
                  <c:v>0.46664159894801527</c:v>
                </c:pt>
                <c:pt idx="20">
                  <c:v>0.47810091624354523</c:v>
                </c:pt>
                <c:pt idx="21">
                  <c:v>0.49533432956189671</c:v>
                </c:pt>
                <c:pt idx="22">
                  <c:v>0.50454482099402487</c:v>
                </c:pt>
                <c:pt idx="23">
                  <c:v>0.51005088702147527</c:v>
                </c:pt>
                <c:pt idx="24">
                  <c:v>0.51156456261039318</c:v>
                </c:pt>
                <c:pt idx="25">
                  <c:v>0.51342161291997712</c:v>
                </c:pt>
                <c:pt idx="26">
                  <c:v>0.52688633208242264</c:v>
                </c:pt>
                <c:pt idx="27">
                  <c:v>0.53181830172254607</c:v>
                </c:pt>
                <c:pt idx="28">
                  <c:v>0.52473048922601928</c:v>
                </c:pt>
                <c:pt idx="29">
                  <c:v>0.54072726167990304</c:v>
                </c:pt>
                <c:pt idx="30">
                  <c:v>0.57386614810940317</c:v>
                </c:pt>
                <c:pt idx="31">
                  <c:v>0.59691002818211814</c:v>
                </c:pt>
                <c:pt idx="32">
                  <c:v>0.59894120450009947</c:v>
                </c:pt>
                <c:pt idx="33">
                  <c:v>0.56710940670400134</c:v>
                </c:pt>
                <c:pt idx="34">
                  <c:v>0.50836585347923624</c:v>
                </c:pt>
                <c:pt idx="35">
                  <c:v>0.47751916330334998</c:v>
                </c:pt>
                <c:pt idx="36">
                  <c:v>0.48398716658822105</c:v>
                </c:pt>
                <c:pt idx="37">
                  <c:v>0.47045284942506987</c:v>
                </c:pt>
                <c:pt idx="38">
                  <c:v>0.44092479906182058</c:v>
                </c:pt>
                <c:pt idx="39">
                  <c:v>0.39818465373732126</c:v>
                </c:pt>
                <c:pt idx="40">
                  <c:v>0.36235328382447424</c:v>
                </c:pt>
                <c:pt idx="41">
                  <c:v>0.35730925096372507</c:v>
                </c:pt>
                <c:pt idx="42">
                  <c:v>0.39441711775016791</c:v>
                </c:pt>
                <c:pt idx="43">
                  <c:v>0.38285852245292129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64-4AD2-846A-B840BB683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6805696"/>
        <c:axId val="26742688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v>Real Employee Comp per boarding</c:v>
                </c:tx>
                <c:spPr>
                  <a:ln w="317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Sheet1!$B$13:$B$56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1940</c:v>
                      </c:pt>
                      <c:pt idx="1">
                        <c:v>1941</c:v>
                      </c:pt>
                      <c:pt idx="2">
                        <c:v>1942</c:v>
                      </c:pt>
                      <c:pt idx="3">
                        <c:v>1943</c:v>
                      </c:pt>
                      <c:pt idx="4">
                        <c:v>1944</c:v>
                      </c:pt>
                      <c:pt idx="5">
                        <c:v>1945</c:v>
                      </c:pt>
                      <c:pt idx="6">
                        <c:v>1946</c:v>
                      </c:pt>
                      <c:pt idx="7">
                        <c:v>1947</c:v>
                      </c:pt>
                      <c:pt idx="8">
                        <c:v>1948</c:v>
                      </c:pt>
                      <c:pt idx="9">
                        <c:v>1949</c:v>
                      </c:pt>
                      <c:pt idx="10">
                        <c:v>1950</c:v>
                      </c:pt>
                      <c:pt idx="11">
                        <c:v>1951</c:v>
                      </c:pt>
                      <c:pt idx="12">
                        <c:v>1952</c:v>
                      </c:pt>
                      <c:pt idx="13">
                        <c:v>1953</c:v>
                      </c:pt>
                      <c:pt idx="14">
                        <c:v>1954</c:v>
                      </c:pt>
                      <c:pt idx="15">
                        <c:v>1955</c:v>
                      </c:pt>
                      <c:pt idx="16">
                        <c:v>1956</c:v>
                      </c:pt>
                      <c:pt idx="17">
                        <c:v>1957</c:v>
                      </c:pt>
                      <c:pt idx="18">
                        <c:v>1958</c:v>
                      </c:pt>
                      <c:pt idx="19">
                        <c:v>1959</c:v>
                      </c:pt>
                      <c:pt idx="20">
                        <c:v>1960</c:v>
                      </c:pt>
                      <c:pt idx="21">
                        <c:v>1961</c:v>
                      </c:pt>
                      <c:pt idx="22">
                        <c:v>1962</c:v>
                      </c:pt>
                      <c:pt idx="23">
                        <c:v>1963</c:v>
                      </c:pt>
                      <c:pt idx="24">
                        <c:v>1964</c:v>
                      </c:pt>
                      <c:pt idx="25">
                        <c:v>1965</c:v>
                      </c:pt>
                      <c:pt idx="26">
                        <c:v>1966</c:v>
                      </c:pt>
                      <c:pt idx="27">
                        <c:v>1967</c:v>
                      </c:pt>
                      <c:pt idx="28">
                        <c:v>1968</c:v>
                      </c:pt>
                      <c:pt idx="29">
                        <c:v>1969</c:v>
                      </c:pt>
                      <c:pt idx="30">
                        <c:v>1970</c:v>
                      </c:pt>
                      <c:pt idx="31">
                        <c:v>1971</c:v>
                      </c:pt>
                      <c:pt idx="32">
                        <c:v>1972</c:v>
                      </c:pt>
                      <c:pt idx="33">
                        <c:v>1973</c:v>
                      </c:pt>
                      <c:pt idx="34">
                        <c:v>1974</c:v>
                      </c:pt>
                      <c:pt idx="35">
                        <c:v>1975</c:v>
                      </c:pt>
                      <c:pt idx="36">
                        <c:v>1976</c:v>
                      </c:pt>
                      <c:pt idx="37">
                        <c:v>1977</c:v>
                      </c:pt>
                      <c:pt idx="38">
                        <c:v>1978</c:v>
                      </c:pt>
                      <c:pt idx="39">
                        <c:v>1979</c:v>
                      </c:pt>
                      <c:pt idx="40">
                        <c:v>1980</c:v>
                      </c:pt>
                      <c:pt idx="41">
                        <c:v>1981</c:v>
                      </c:pt>
                      <c:pt idx="42">
                        <c:v>1982</c:v>
                      </c:pt>
                      <c:pt idx="43">
                        <c:v>1983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Sheet1!$R$13:$R$56</c15:sqref>
                        </c15:formulaRef>
                      </c:ext>
                    </c:extLst>
                    <c:numCache>
                      <c:formatCode>"$"#,##0.00</c:formatCode>
                      <c:ptCount val="44"/>
                      <c:pt idx="0">
                        <c:v>0.19506038515939503</c:v>
                      </c:pt>
                      <c:pt idx="1">
                        <c:v>0.18518352607629471</c:v>
                      </c:pt>
                      <c:pt idx="2">
                        <c:v>0.15650395858232483</c:v>
                      </c:pt>
                      <c:pt idx="3">
                        <c:v>0.1443475239940899</c:v>
                      </c:pt>
                      <c:pt idx="4">
                        <c:v>0.14647806821128054</c:v>
                      </c:pt>
                      <c:pt idx="5">
                        <c:v>0.12597284035147779</c:v>
                      </c:pt>
                      <c:pt idx="6">
                        <c:v>0.15521393749241849</c:v>
                      </c:pt>
                      <c:pt idx="7">
                        <c:v>0.15595962222743731</c:v>
                      </c:pt>
                      <c:pt idx="8">
                        <c:v>0.15988028787142097</c:v>
                      </c:pt>
                      <c:pt idx="9">
                        <c:v>0.18456547231614864</c:v>
                      </c:pt>
                      <c:pt idx="10">
                        <c:v>0.1994608039589969</c:v>
                      </c:pt>
                      <c:pt idx="11">
                        <c:v>0.20651813101890382</c:v>
                      </c:pt>
                      <c:pt idx="12">
                        <c:v>0.22375507523286361</c:v>
                      </c:pt>
                      <c:pt idx="13">
                        <c:v>0.24426577872832164</c:v>
                      </c:pt>
                      <c:pt idx="14">
                        <c:v>0.26657782932045115</c:v>
                      </c:pt>
                      <c:pt idx="15">
                        <c:v>0.27755078871353317</c:v>
                      </c:pt>
                      <c:pt idx="16">
                        <c:v>0.28411105813785309</c:v>
                      </c:pt>
                      <c:pt idx="17">
                        <c:v>0.28551654660938863</c:v>
                      </c:pt>
                      <c:pt idx="18">
                        <c:v>0.29313518893016899</c:v>
                      </c:pt>
                      <c:pt idx="19">
                        <c:v>0.29675595071829752</c:v>
                      </c:pt>
                      <c:pt idx="20">
                        <c:v>0.30704615738676405</c:v>
                      </c:pt>
                      <c:pt idx="21">
                        <c:v>0.32114794445969286</c:v>
                      </c:pt>
                      <c:pt idx="22">
                        <c:v>0.33306330425113012</c:v>
                      </c:pt>
                      <c:pt idx="23">
                        <c:v>0.34575583566760032</c:v>
                      </c:pt>
                      <c:pt idx="24">
                        <c:v>0.35373570698150036</c:v>
                      </c:pt>
                      <c:pt idx="25">
                        <c:v>0.36913791810193114</c:v>
                      </c:pt>
                      <c:pt idx="26">
                        <c:v>0.37837390774419105</c:v>
                      </c:pt>
                      <c:pt idx="27">
                        <c:v>0.38501543169168267</c:v>
                      </c:pt>
                      <c:pt idx="28">
                        <c:v>0.39599270697610411</c:v>
                      </c:pt>
                      <c:pt idx="29">
                        <c:v>0.41172762100512583</c:v>
                      </c:pt>
                      <c:pt idx="30">
                        <c:v>0.44607580947238767</c:v>
                      </c:pt>
                      <c:pt idx="31">
                        <c:v>0.50036425793399641</c:v>
                      </c:pt>
                      <c:pt idx="32">
                        <c:v>0.52811469264548061</c:v>
                      </c:pt>
                      <c:pt idx="33">
                        <c:v>0.54706841977112253</c:v>
                      </c:pt>
                      <c:pt idx="34">
                        <c:v>0.55395882471693192</c:v>
                      </c:pt>
                      <c:pt idx="35">
                        <c:v>0.73130628970719436</c:v>
                      </c:pt>
                      <c:pt idx="36">
                        <c:v>0.73721070487327089</c:v>
                      </c:pt>
                      <c:pt idx="37">
                        <c:v>0.73286482310651446</c:v>
                      </c:pt>
                      <c:pt idx="38">
                        <c:v>0.71926464579675065</c:v>
                      </c:pt>
                      <c:pt idx="39">
                        <c:v>0.67261385050715083</c:v>
                      </c:pt>
                      <c:pt idx="40">
                        <c:v>0.6538217885065859</c:v>
                      </c:pt>
                      <c:pt idx="41">
                        <c:v>0.68020232250168522</c:v>
                      </c:pt>
                      <c:pt idx="42">
                        <c:v>0.70345196636371343</c:v>
                      </c:pt>
                      <c:pt idx="43">
                        <c:v>0.71204732013520045</c:v>
                      </c:pt>
                    </c:numCache>
                  </c:numRef>
                </c:val>
                <c:smooth val="1"/>
                <c:extLst>
                  <c:ext xmlns:c16="http://schemas.microsoft.com/office/drawing/2014/chart" uri="{C3380CC4-5D6E-409C-BE32-E72D297353CC}">
                    <c16:uniqueId val="{00000000-2A64-4AD2-846A-B840BB683DCC}"/>
                  </c:ext>
                </c:extLst>
              </c15:ser>
            </c15:filteredLineSeries>
          </c:ext>
        </c:extLst>
      </c:lineChart>
      <c:catAx>
        <c:axId val="2106805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21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742688"/>
        <c:crosses val="autoZero"/>
        <c:auto val="0"/>
        <c:lblAlgn val="ctr"/>
        <c:lblOffset val="100"/>
        <c:noMultiLvlLbl val="0"/>
      </c:catAx>
      <c:valAx>
        <c:axId val="2674268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&quot;$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6805696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2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0"/>
              <a:t>Boardings</a:t>
            </a:r>
            <a:r>
              <a:rPr lang="en-US" sz="1100" b="0" baseline="0"/>
              <a:t> v. </a:t>
            </a:r>
            <a:r>
              <a:rPr lang="en-US" sz="1100" b="0"/>
              <a:t>Real</a:t>
            </a:r>
            <a:r>
              <a:rPr lang="en-US" sz="1100" b="0" baseline="0"/>
              <a:t> Fares, 1950-1983</a:t>
            </a:r>
            <a:endParaRPr lang="en-US" sz="1100" b="0"/>
          </a:p>
        </c:rich>
      </c:tx>
      <c:layout>
        <c:manualLayout>
          <c:xMode val="edge"/>
          <c:yMode val="edge"/>
          <c:x val="0.15749616311634065"/>
          <c:y val="4.513528254701380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262416471965697"/>
          <c:y val="7.5613021706712788E-2"/>
          <c:w val="0.65255535133196563"/>
          <c:h val="0.75179982650876442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multiLvlStrRef>
              <c:f>Sheet2!$C$7:$D$42</c:f>
              <c:multiLvlStrCache>
                <c:ptCount val="36"/>
                <c:lvl>
                  <c:pt idx="0">
                    <c:v>17,301 </c:v>
                  </c:pt>
                  <c:pt idx="1">
                    <c:v>16,175 </c:v>
                  </c:pt>
                  <c:pt idx="2">
                    <c:v>15,168 </c:v>
                  </c:pt>
                  <c:pt idx="3">
                    <c:v>13,943 </c:v>
                  </c:pt>
                  <c:pt idx="4">
                    <c:v>12,431 </c:v>
                  </c:pt>
                  <c:pt idx="5">
                    <c:v>11,569 </c:v>
                  </c:pt>
                  <c:pt idx="6">
                    <c:v>10,981 </c:v>
                  </c:pt>
                  <c:pt idx="7">
                    <c:v>10,428 </c:v>
                  </c:pt>
                  <c:pt idx="8">
                    <c:v>9,770 </c:v>
                  </c:pt>
                  <c:pt idx="9">
                    <c:v>9,596 </c:v>
                  </c:pt>
                  <c:pt idx="10">
                    <c:v>9,395 </c:v>
                  </c:pt>
                  <c:pt idx="11">
                    <c:v>8,883 </c:v>
                  </c:pt>
                  <c:pt idx="12">
                    <c:v>8,695 </c:v>
                  </c:pt>
                  <c:pt idx="13">
                    <c:v>8,400 </c:v>
                  </c:pt>
                  <c:pt idx="14">
                    <c:v>8,328 </c:v>
                  </c:pt>
                  <c:pt idx="15">
                    <c:v>8,253 </c:v>
                  </c:pt>
                  <c:pt idx="16">
                    <c:v>8,083 </c:v>
                  </c:pt>
                  <c:pt idx="17">
                    <c:v>8,172 </c:v>
                  </c:pt>
                  <c:pt idx="18">
                    <c:v>8,019 </c:v>
                  </c:pt>
                  <c:pt idx="19">
                    <c:v>7,803 </c:v>
                  </c:pt>
                  <c:pt idx="20">
                    <c:v>7,332 </c:v>
                  </c:pt>
                  <c:pt idx="21">
                    <c:v>6,847</c:v>
                  </c:pt>
                  <c:pt idx="22">
                    <c:v>6,567</c:v>
                  </c:pt>
                  <c:pt idx="23">
                    <c:v>6,660</c:v>
                  </c:pt>
                  <c:pt idx="24">
                    <c:v>7,174</c:v>
                  </c:pt>
                  <c:pt idx="25">
                    <c:v>7,213</c:v>
                  </c:pt>
                  <c:pt idx="26">
                    <c:v>7,326</c:v>
                  </c:pt>
                  <c:pt idx="27">
                    <c:v>7,536</c:v>
                  </c:pt>
                  <c:pt idx="28">
                    <c:v>7,868</c:v>
                  </c:pt>
                  <c:pt idx="29">
                    <c:v>8,394</c:v>
                  </c:pt>
                  <c:pt idx="30">
                    <c:v>8,567</c:v>
                  </c:pt>
                  <c:pt idx="31">
                    <c:v>8,284</c:v>
                  </c:pt>
                  <c:pt idx="32">
                    <c:v>8,052</c:v>
                  </c:pt>
                  <c:pt idx="33">
                    <c:v>8,203</c:v>
                  </c:pt>
                  <c:pt idx="35">
                    <c:v>Source: https://www.apta.com/research-technical-resources/transit-statistics/public-transportation-fact-book/archive/  </c:v>
                  </c:pt>
                </c:lvl>
                <c:lvl>
                  <c:pt idx="0">
                    <c:v>1950</c:v>
                  </c:pt>
                  <c:pt idx="1">
                    <c:v>1951</c:v>
                  </c:pt>
                  <c:pt idx="2">
                    <c:v>1952</c:v>
                  </c:pt>
                  <c:pt idx="3">
                    <c:v>1953</c:v>
                  </c:pt>
                  <c:pt idx="4">
                    <c:v>1954</c:v>
                  </c:pt>
                  <c:pt idx="5">
                    <c:v>1955</c:v>
                  </c:pt>
                  <c:pt idx="6">
                    <c:v>1956</c:v>
                  </c:pt>
                  <c:pt idx="7">
                    <c:v>1957</c:v>
                  </c:pt>
                  <c:pt idx="8">
                    <c:v>1958</c:v>
                  </c:pt>
                  <c:pt idx="9">
                    <c:v>1959</c:v>
                  </c:pt>
                  <c:pt idx="10">
                    <c:v>1960</c:v>
                  </c:pt>
                  <c:pt idx="11">
                    <c:v>1961</c:v>
                  </c:pt>
                  <c:pt idx="12">
                    <c:v>1962</c:v>
                  </c:pt>
                  <c:pt idx="13">
                    <c:v>1963</c:v>
                  </c:pt>
                  <c:pt idx="14">
                    <c:v>1964</c:v>
                  </c:pt>
                  <c:pt idx="15">
                    <c:v>1965</c:v>
                  </c:pt>
                  <c:pt idx="16">
                    <c:v>1966</c:v>
                  </c:pt>
                  <c:pt idx="17">
                    <c:v>1967</c:v>
                  </c:pt>
                  <c:pt idx="18">
                    <c:v>1968</c:v>
                  </c:pt>
                  <c:pt idx="19">
                    <c:v>1969</c:v>
                  </c:pt>
                  <c:pt idx="20">
                    <c:v>1970</c:v>
                  </c:pt>
                  <c:pt idx="21">
                    <c:v>1971</c:v>
                  </c:pt>
                  <c:pt idx="22">
                    <c:v>1972</c:v>
                  </c:pt>
                  <c:pt idx="23">
                    <c:v>1973</c:v>
                  </c:pt>
                  <c:pt idx="24">
                    <c:v>1974</c:v>
                  </c:pt>
                  <c:pt idx="25">
                    <c:v>1975</c:v>
                  </c:pt>
                  <c:pt idx="26">
                    <c:v>1976</c:v>
                  </c:pt>
                  <c:pt idx="27">
                    <c:v>1977</c:v>
                  </c:pt>
                  <c:pt idx="28">
                    <c:v>1978</c:v>
                  </c:pt>
                  <c:pt idx="29">
                    <c:v>1979</c:v>
                  </c:pt>
                  <c:pt idx="30">
                    <c:v>1980</c:v>
                  </c:pt>
                  <c:pt idx="31">
                    <c:v>1981</c:v>
                  </c:pt>
                  <c:pt idx="32">
                    <c:v>1982</c:v>
                  </c:pt>
                  <c:pt idx="33">
                    <c:v>1983</c:v>
                  </c:pt>
                  <c:pt idx="35">
                    <c:v>Boardings </c:v>
                  </c:pt>
                </c:lvl>
              </c:multiLvlStrCache>
            </c:multiLvlStrRef>
          </c:cat>
          <c:val>
            <c:numRef>
              <c:f>Sheet2!$G$7:$G$42</c:f>
              <c:numCache>
                <c:formatCode>"$"#,##0.000</c:formatCode>
                <c:ptCount val="36"/>
                <c:pt idx="0">
                  <c:v>0.3312721472219603</c:v>
                </c:pt>
                <c:pt idx="1">
                  <c:v>0.33431306622280343</c:v>
                </c:pt>
                <c:pt idx="2">
                  <c:v>0.35634792213995697</c:v>
                </c:pt>
                <c:pt idx="3">
                  <c:v>0.38756123446423518</c:v>
                </c:pt>
                <c:pt idx="4">
                  <c:v>0.4199717758009342</c:v>
                </c:pt>
                <c:pt idx="5">
                  <c:v>0.43653213748011604</c:v>
                </c:pt>
                <c:pt idx="6">
                  <c:v>0.45054278245311413</c:v>
                </c:pt>
                <c:pt idx="7">
                  <c:v>0.44860087882746552</c:v>
                </c:pt>
                <c:pt idx="8">
                  <c:v>0.45229595577167592</c:v>
                </c:pt>
                <c:pt idx="9">
                  <c:v>0.46664159894801527</c:v>
                </c:pt>
                <c:pt idx="10">
                  <c:v>0.47810091624354523</c:v>
                </c:pt>
                <c:pt idx="11">
                  <c:v>0.49533432956189671</c:v>
                </c:pt>
                <c:pt idx="12">
                  <c:v>0.50454482099402487</c:v>
                </c:pt>
                <c:pt idx="13">
                  <c:v>0.51005088702147527</c:v>
                </c:pt>
                <c:pt idx="14">
                  <c:v>0.51156456261039318</c:v>
                </c:pt>
                <c:pt idx="15">
                  <c:v>0.51342161291997712</c:v>
                </c:pt>
                <c:pt idx="16">
                  <c:v>0.52688633208242264</c:v>
                </c:pt>
                <c:pt idx="17">
                  <c:v>0.53181830172254607</c:v>
                </c:pt>
                <c:pt idx="18">
                  <c:v>0.52473048922601928</c:v>
                </c:pt>
                <c:pt idx="19">
                  <c:v>0.54072726167990304</c:v>
                </c:pt>
                <c:pt idx="20">
                  <c:v>0.57386614810940317</c:v>
                </c:pt>
                <c:pt idx="21">
                  <c:v>0.59691002818211814</c:v>
                </c:pt>
                <c:pt idx="22">
                  <c:v>0.59894120450009947</c:v>
                </c:pt>
                <c:pt idx="23">
                  <c:v>0.56710940670400134</c:v>
                </c:pt>
                <c:pt idx="24">
                  <c:v>0.50836585347923624</c:v>
                </c:pt>
                <c:pt idx="25">
                  <c:v>0.47751916330334998</c:v>
                </c:pt>
                <c:pt idx="26">
                  <c:v>0.48398716658822105</c:v>
                </c:pt>
                <c:pt idx="27">
                  <c:v>0.47045284942506987</c:v>
                </c:pt>
                <c:pt idx="28">
                  <c:v>0.44092479906182058</c:v>
                </c:pt>
                <c:pt idx="29">
                  <c:v>0.39818465373732126</c:v>
                </c:pt>
                <c:pt idx="30">
                  <c:v>0.36235328382447424</c:v>
                </c:pt>
                <c:pt idx="31">
                  <c:v>0.35730925096372507</c:v>
                </c:pt>
                <c:pt idx="32">
                  <c:v>0.39441711775016791</c:v>
                </c:pt>
                <c:pt idx="33">
                  <c:v>0.38285852245292129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90-4A96-A7E6-483775BEA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3597935"/>
        <c:axId val="503595855"/>
        <c:extLst/>
      </c:lineChart>
      <c:dateAx>
        <c:axId val="503597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282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3595855"/>
        <c:crosses val="autoZero"/>
        <c:auto val="0"/>
        <c:lblOffset val="100"/>
        <c:baseTimeUnit val="days"/>
        <c:majorUnit val="5"/>
        <c:majorTimeUnit val="days"/>
      </c:dateAx>
      <c:valAx>
        <c:axId val="503595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3597935"/>
        <c:crosses val="autoZero"/>
        <c:crossBetween val="between"/>
        <c:majorUnit val="2000"/>
        <c:dispUnits>
          <c:builtInUnit val="thousands"/>
          <c:dispUnitsLbl>
            <c:layout>
              <c:manualLayout>
                <c:xMode val="edge"/>
                <c:yMode val="edge"/>
                <c:x val="1.6395755430970375E-3"/>
                <c:y val="0.1616646166201573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 b="1"/>
                    <a:t>Billions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solidFill>
          <a:schemeClr val="bg2"/>
        </a:solidFill>
        <a:ln w="9525">
          <a:solidFill>
            <a:schemeClr val="tx1">
              <a:lumMod val="65000"/>
              <a:lumOff val="3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21754800719382722"/>
          <c:y val="0.73641227087842265"/>
          <c:w val="0.52222392896886716"/>
          <c:h val="7.77207371346675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89998982672202"/>
          <c:y val="4.6799366096097833E-2"/>
          <c:w val="0.75052998667882898"/>
          <c:h val="0.83982840076024978"/>
        </c:manualLayout>
      </c:layout>
      <c:lineChart>
        <c:grouping val="standard"/>
        <c:varyColors val="0"/>
        <c:ser>
          <c:idx val="2"/>
          <c:order val="2"/>
          <c:tx>
            <c:v>Total operating expense per boarding</c:v>
          </c:tx>
          <c:spPr>
            <a:ln w="317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Sheet1!$B$13:$B$56</c:f>
              <c:numCache>
                <c:formatCode>General</c:formatCode>
                <c:ptCount val="44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</c:numCache>
              <c:extLst xmlns:c15="http://schemas.microsoft.com/office/drawing/2012/chart"/>
            </c:numRef>
          </c:cat>
          <c:val>
            <c:numRef>
              <c:f>Sheet1!$P$13:$P$56</c:f>
              <c:numCache>
                <c:formatCode>"$"#,##0.00</c:formatCode>
                <c:ptCount val="44"/>
                <c:pt idx="0">
                  <c:v>5.0319878141660321E-2</c:v>
                </c:pt>
                <c:pt idx="1">
                  <c:v>5.0350492105076826E-2</c:v>
                </c:pt>
                <c:pt idx="2">
                  <c:v>4.9783789777137155E-2</c:v>
                </c:pt>
                <c:pt idx="3">
                  <c:v>5.065622737146995E-2</c:v>
                </c:pt>
                <c:pt idx="4">
                  <c:v>5.1909947281998096E-2</c:v>
                </c:pt>
                <c:pt idx="5">
                  <c:v>5.2708832591578228E-2</c:v>
                </c:pt>
                <c:pt idx="6">
                  <c:v>5.3637642245237184E-2</c:v>
                </c:pt>
                <c:pt idx="7">
                  <c:v>5.9392680339462517E-2</c:v>
                </c:pt>
                <c:pt idx="8">
                  <c:v>6.7427318120304267E-2</c:v>
                </c:pt>
                <c:pt idx="9">
                  <c:v>7.4843987623892189E-2</c:v>
                </c:pt>
                <c:pt idx="10">
                  <c:v>8.0093636205999658E-2</c:v>
                </c:pt>
                <c:pt idx="11">
                  <c:v>8.8197836166924254E-2</c:v>
                </c:pt>
                <c:pt idx="12">
                  <c:v>9.7020042194092826E-2</c:v>
                </c:pt>
                <c:pt idx="13">
                  <c:v>0.10529297855554758</c:v>
                </c:pt>
                <c:pt idx="14">
                  <c:v>0.11479366100876841</c:v>
                </c:pt>
                <c:pt idx="15">
                  <c:v>0.11848042181692454</c:v>
                </c:pt>
                <c:pt idx="16">
                  <c:v>0.12388671341407888</c:v>
                </c:pt>
                <c:pt idx="17">
                  <c:v>0.1293632527809743</c:v>
                </c:pt>
                <c:pt idx="18">
                  <c:v>0.13745138178096214</c:v>
                </c:pt>
                <c:pt idx="19">
                  <c:v>0.14076698624426845</c:v>
                </c:pt>
                <c:pt idx="20">
                  <c:v>0.14651410324640765</c:v>
                </c:pt>
                <c:pt idx="21">
                  <c:v>0.15456489924575031</c:v>
                </c:pt>
                <c:pt idx="22">
                  <c:v>0.15914893617021275</c:v>
                </c:pt>
                <c:pt idx="23">
                  <c:v>0.16565476190476192</c:v>
                </c:pt>
                <c:pt idx="24">
                  <c:v>0.17056916426512969</c:v>
                </c:pt>
                <c:pt idx="25">
                  <c:v>0.176226826608506</c:v>
                </c:pt>
                <c:pt idx="26">
                  <c:v>0.1875046393665718</c:v>
                </c:pt>
                <c:pt idx="27">
                  <c:v>0.19855604503181595</c:v>
                </c:pt>
                <c:pt idx="28">
                  <c:v>0.21496445940890385</c:v>
                </c:pt>
                <c:pt idx="29">
                  <c:v>0.23658849160579262</c:v>
                </c:pt>
                <c:pt idx="30">
                  <c:v>0.27217675941080194</c:v>
                </c:pt>
                <c:pt idx="31">
                  <c:v>0.3143128377391558</c:v>
                </c:pt>
                <c:pt idx="32">
                  <c:v>0.34134307903152122</c:v>
                </c:pt>
                <c:pt idx="33">
                  <c:v>0.38079579579579576</c:v>
                </c:pt>
                <c:pt idx="34">
                  <c:v>0.4422358516866462</c:v>
                </c:pt>
                <c:pt idx="35">
                  <c:v>0.49040621100790244</c:v>
                </c:pt>
                <c:pt idx="36">
                  <c:v>0.52653562653562658</c:v>
                </c:pt>
                <c:pt idx="37">
                  <c:v>0.54684182590233543</c:v>
                </c:pt>
                <c:pt idx="38">
                  <c:v>0.57690645653279105</c:v>
                </c:pt>
                <c:pt idx="39">
                  <c:v>0.62326661901358116</c:v>
                </c:pt>
                <c:pt idx="40">
                  <c:v>0.72913505311077387</c:v>
                </c:pt>
                <c:pt idx="41">
                  <c:v>0.8479357798165138</c:v>
                </c:pt>
                <c:pt idx="42">
                  <c:v>0.93800298062593146</c:v>
                </c:pt>
                <c:pt idx="43">
                  <c:v>0.96040560115886042</c:v>
                </c:pt>
              </c:numCache>
              <c:extLst xmlns:c15="http://schemas.microsoft.com/office/drawing/2012/chart"/>
            </c:numRef>
          </c: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3-1A4C-4851-AFBF-EF3FF468B177}"/>
            </c:ext>
          </c:extLst>
        </c:ser>
        <c:ser>
          <c:idx val="0"/>
          <c:order val="0"/>
          <c:tx>
            <c:v>Fares per boarding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Sheet1!$B$13:$B$56</c:f>
              <c:numCache>
                <c:formatCode>General</c:formatCode>
                <c:ptCount val="44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</c:numCache>
            </c:numRef>
          </c:cat>
          <c:val>
            <c:numRef>
              <c:f>Sheet1!$N$13:$N$56</c:f>
              <c:numCache>
                <c:formatCode>"$"#,##0.00</c:formatCode>
                <c:ptCount val="44"/>
                <c:pt idx="0">
                  <c:v>5.3427265803503425E-2</c:v>
                </c:pt>
                <c:pt idx="1">
                  <c:v>5.372796148127168E-2</c:v>
                </c:pt>
                <c:pt idx="2">
                  <c:v>5.427985364231068E-2</c:v>
                </c:pt>
                <c:pt idx="3">
                  <c:v>5.5919623461259955E-2</c:v>
                </c:pt>
                <c:pt idx="4">
                  <c:v>5.6040964480165933E-2</c:v>
                </c:pt>
                <c:pt idx="5">
                  <c:v>5.6217904827114001E-2</c:v>
                </c:pt>
                <c:pt idx="6">
                  <c:v>5.6748923837531433E-2</c:v>
                </c:pt>
                <c:pt idx="7">
                  <c:v>5.8530763790664783E-2</c:v>
                </c:pt>
                <c:pt idx="8">
                  <c:v>6.6116011013113068E-2</c:v>
                </c:pt>
                <c:pt idx="9">
                  <c:v>7.4450679112695997E-2</c:v>
                </c:pt>
                <c:pt idx="10">
                  <c:v>8.0157216345875956E-2</c:v>
                </c:pt>
                <c:pt idx="11">
                  <c:v>8.7270479134466769E-2</c:v>
                </c:pt>
                <c:pt idx="12">
                  <c:v>9.4811445147679321E-2</c:v>
                </c:pt>
                <c:pt idx="13">
                  <c:v>0.10389442731119558</c:v>
                </c:pt>
                <c:pt idx="14">
                  <c:v>0.11342611213900732</c:v>
                </c:pt>
                <c:pt idx="15">
                  <c:v>0.11746045466332442</c:v>
                </c:pt>
                <c:pt idx="16">
                  <c:v>0.12303979601129222</c:v>
                </c:pt>
                <c:pt idx="17">
                  <c:v>0.12656309934790946</c:v>
                </c:pt>
                <c:pt idx="18">
                  <c:v>0.13123848515864894</c:v>
                </c:pt>
                <c:pt idx="19">
                  <c:v>0.13633805752396833</c:v>
                </c:pt>
                <c:pt idx="20">
                  <c:v>0.14208621607237892</c:v>
                </c:pt>
                <c:pt idx="21">
                  <c:v>0.14869976359338063</c:v>
                </c:pt>
                <c:pt idx="22">
                  <c:v>0.15298447383553768</c:v>
                </c:pt>
                <c:pt idx="23">
                  <c:v>0.15670238095238095</c:v>
                </c:pt>
                <c:pt idx="24">
                  <c:v>0.15922190201729106</c:v>
                </c:pt>
                <c:pt idx="25">
                  <c:v>0.1623773173391494</c:v>
                </c:pt>
                <c:pt idx="26">
                  <c:v>0.17139675862922182</c:v>
                </c:pt>
                <c:pt idx="27">
                  <c:v>0.17834067547723936</c:v>
                </c:pt>
                <c:pt idx="28">
                  <c:v>0.18333956852475372</c:v>
                </c:pt>
                <c:pt idx="29">
                  <c:v>0.19924388055875947</c:v>
                </c:pt>
                <c:pt idx="30">
                  <c:v>0.22355428259683577</c:v>
                </c:pt>
                <c:pt idx="31">
                  <c:v>0.24271943917043962</c:v>
                </c:pt>
                <c:pt idx="32">
                  <c:v>0.25136287498096543</c:v>
                </c:pt>
                <c:pt idx="33">
                  <c:v>0.25280780780780782</c:v>
                </c:pt>
                <c:pt idx="34">
                  <c:v>0.25163088932255367</c:v>
                </c:pt>
                <c:pt idx="35">
                  <c:v>0.25793705808956052</c:v>
                </c:pt>
                <c:pt idx="36">
                  <c:v>0.27649467649467646</c:v>
                </c:pt>
                <c:pt idx="37">
                  <c:v>0.28623938428874734</c:v>
                </c:pt>
                <c:pt idx="38">
                  <c:v>0.28863751906456531</c:v>
                </c:pt>
                <c:pt idx="39">
                  <c:v>0.29024303073624019</c:v>
                </c:pt>
                <c:pt idx="40">
                  <c:v>0.29977821874635224</c:v>
                </c:pt>
                <c:pt idx="41">
                  <c:v>0.32609850313858041</c:v>
                </c:pt>
                <c:pt idx="42">
                  <c:v>0.38214108296075511</c:v>
                </c:pt>
                <c:pt idx="43">
                  <c:v>0.38285852245292129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4C-4851-AFBF-EF3FF468B177}"/>
            </c:ext>
          </c:extLst>
        </c:ser>
        <c:ser>
          <c:idx val="3"/>
          <c:order val="3"/>
          <c:tx>
            <c:v>Total O'head per boarding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Sheet1!$B$13:$B$56</c:f>
              <c:numCache>
                <c:formatCode>General</c:formatCode>
                <c:ptCount val="44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</c:numCache>
              <c:extLst xmlns:c15="http://schemas.microsoft.com/office/drawing/2012/chart"/>
            </c:numRef>
          </c:cat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1-1A4C-4851-AFBF-EF3FF468B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6652896"/>
        <c:axId val="26741440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v>Employee Comp. per boarding</c:v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Sheet1!$B$13:$B$56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1940</c:v>
                      </c:pt>
                      <c:pt idx="1">
                        <c:v>1941</c:v>
                      </c:pt>
                      <c:pt idx="2">
                        <c:v>1942</c:v>
                      </c:pt>
                      <c:pt idx="3">
                        <c:v>1943</c:v>
                      </c:pt>
                      <c:pt idx="4">
                        <c:v>1944</c:v>
                      </c:pt>
                      <c:pt idx="5">
                        <c:v>1945</c:v>
                      </c:pt>
                      <c:pt idx="6">
                        <c:v>1946</c:v>
                      </c:pt>
                      <c:pt idx="7">
                        <c:v>1947</c:v>
                      </c:pt>
                      <c:pt idx="8">
                        <c:v>1948</c:v>
                      </c:pt>
                      <c:pt idx="9">
                        <c:v>1949</c:v>
                      </c:pt>
                      <c:pt idx="10">
                        <c:v>1950</c:v>
                      </c:pt>
                      <c:pt idx="11">
                        <c:v>1951</c:v>
                      </c:pt>
                      <c:pt idx="12">
                        <c:v>1952</c:v>
                      </c:pt>
                      <c:pt idx="13">
                        <c:v>1953</c:v>
                      </c:pt>
                      <c:pt idx="14">
                        <c:v>1954</c:v>
                      </c:pt>
                      <c:pt idx="15">
                        <c:v>1955</c:v>
                      </c:pt>
                      <c:pt idx="16">
                        <c:v>1956</c:v>
                      </c:pt>
                      <c:pt idx="17">
                        <c:v>1957</c:v>
                      </c:pt>
                      <c:pt idx="18">
                        <c:v>1958</c:v>
                      </c:pt>
                      <c:pt idx="19">
                        <c:v>1959</c:v>
                      </c:pt>
                      <c:pt idx="20">
                        <c:v>1960</c:v>
                      </c:pt>
                      <c:pt idx="21">
                        <c:v>1961</c:v>
                      </c:pt>
                      <c:pt idx="22">
                        <c:v>1962</c:v>
                      </c:pt>
                      <c:pt idx="23">
                        <c:v>1963</c:v>
                      </c:pt>
                      <c:pt idx="24">
                        <c:v>1964</c:v>
                      </c:pt>
                      <c:pt idx="25">
                        <c:v>1965</c:v>
                      </c:pt>
                      <c:pt idx="26">
                        <c:v>1966</c:v>
                      </c:pt>
                      <c:pt idx="27">
                        <c:v>1967</c:v>
                      </c:pt>
                      <c:pt idx="28">
                        <c:v>1968</c:v>
                      </c:pt>
                      <c:pt idx="29">
                        <c:v>1969</c:v>
                      </c:pt>
                      <c:pt idx="30">
                        <c:v>1970</c:v>
                      </c:pt>
                      <c:pt idx="31">
                        <c:v>1971</c:v>
                      </c:pt>
                      <c:pt idx="32">
                        <c:v>1972</c:v>
                      </c:pt>
                      <c:pt idx="33">
                        <c:v>1973</c:v>
                      </c:pt>
                      <c:pt idx="34">
                        <c:v>1974</c:v>
                      </c:pt>
                      <c:pt idx="35">
                        <c:v>1975</c:v>
                      </c:pt>
                      <c:pt idx="36">
                        <c:v>1976</c:v>
                      </c:pt>
                      <c:pt idx="37">
                        <c:v>1977</c:v>
                      </c:pt>
                      <c:pt idx="38">
                        <c:v>1978</c:v>
                      </c:pt>
                      <c:pt idx="39">
                        <c:v>1979</c:v>
                      </c:pt>
                      <c:pt idx="40">
                        <c:v>1980</c:v>
                      </c:pt>
                      <c:pt idx="41">
                        <c:v>1981</c:v>
                      </c:pt>
                      <c:pt idx="42">
                        <c:v>1982</c:v>
                      </c:pt>
                      <c:pt idx="43">
                        <c:v>1983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Sheet1!$O$13:$O$56</c15:sqref>
                        </c15:formulaRef>
                      </c:ext>
                    </c:extLst>
                    <c:numCache>
                      <c:formatCode>"$"#,##0.00</c:formatCode>
                      <c:ptCount val="44"/>
                      <c:pt idx="0">
                        <c:v>2.7418126428027417E-2</c:v>
                      </c:pt>
                      <c:pt idx="1">
                        <c:v>2.7331303547404942E-2</c:v>
                      </c:pt>
                      <c:pt idx="2">
                        <c:v>2.5612595631444728E-2</c:v>
                      </c:pt>
                      <c:pt idx="3">
                        <c:v>2.5072411296162202E-2</c:v>
                      </c:pt>
                      <c:pt idx="4">
                        <c:v>2.5883674704001384E-2</c:v>
                      </c:pt>
                      <c:pt idx="5">
                        <c:v>2.2766175967134542E-2</c:v>
                      </c:pt>
                      <c:pt idx="6">
                        <c:v>3.0388270894600007E-2</c:v>
                      </c:pt>
                      <c:pt idx="7">
                        <c:v>3.4918670438472417E-2</c:v>
                      </c:pt>
                      <c:pt idx="8">
                        <c:v>3.8685892948807692E-2</c:v>
                      </c:pt>
                      <c:pt idx="9">
                        <c:v>4.4102994388798576E-2</c:v>
                      </c:pt>
                      <c:pt idx="10">
                        <c:v>4.8263106178833594E-2</c:v>
                      </c:pt>
                      <c:pt idx="11">
                        <c:v>5.3910355486862439E-2</c:v>
                      </c:pt>
                      <c:pt idx="12">
                        <c:v>5.9533227848101264E-2</c:v>
                      </c:pt>
                      <c:pt idx="13">
                        <c:v>6.5480886466327187E-2</c:v>
                      </c:pt>
                      <c:pt idx="14">
                        <c:v>7.1997425790362807E-2</c:v>
                      </c:pt>
                      <c:pt idx="15">
                        <c:v>7.4682340738179614E-2</c:v>
                      </c:pt>
                      <c:pt idx="16">
                        <c:v>7.7588562061743013E-2</c:v>
                      </c:pt>
                      <c:pt idx="17">
                        <c:v>8.0552359033371698E-2</c:v>
                      </c:pt>
                      <c:pt idx="18">
                        <c:v>8.505629477993859E-2</c:v>
                      </c:pt>
                      <c:pt idx="19">
                        <c:v>8.6702792830345973E-2</c:v>
                      </c:pt>
                      <c:pt idx="20">
                        <c:v>9.1250665247472051E-2</c:v>
                      </c:pt>
                      <c:pt idx="21">
                        <c:v>9.6408870876955988E-2</c:v>
                      </c:pt>
                      <c:pt idx="22">
                        <c:v>0.10098907418056355</c:v>
                      </c:pt>
                      <c:pt idx="23">
                        <c:v>0.10622619047619047</c:v>
                      </c:pt>
                      <c:pt idx="24">
                        <c:v>0.11009846301633044</c:v>
                      </c:pt>
                      <c:pt idx="25">
                        <c:v>0.11674542590573125</c:v>
                      </c:pt>
                      <c:pt idx="26">
                        <c:v>0.12308548806136335</c:v>
                      </c:pt>
                      <c:pt idx="27">
                        <c:v>0.12911160058737151</c:v>
                      </c:pt>
                      <c:pt idx="28">
                        <c:v>0.13835889761815687</c:v>
                      </c:pt>
                      <c:pt idx="29">
                        <c:v>0.1517108804306036</c:v>
                      </c:pt>
                      <c:pt idx="30">
                        <c:v>0.17377250409165301</c:v>
                      </c:pt>
                      <c:pt idx="31">
                        <c:v>0.20346136994304073</c:v>
                      </c:pt>
                      <c:pt idx="32">
                        <c:v>0.22163849550784223</c:v>
                      </c:pt>
                      <c:pt idx="33">
                        <c:v>0.24387387387387388</c:v>
                      </c:pt>
                      <c:pt idx="34">
                        <c:v>0.27419849456370227</c:v>
                      </c:pt>
                      <c:pt idx="35">
                        <c:v>0.39502287536392627</c:v>
                      </c:pt>
                      <c:pt idx="36">
                        <c:v>0.4211575211575212</c:v>
                      </c:pt>
                      <c:pt idx="37">
                        <c:v>0.44589968152866244</c:v>
                      </c:pt>
                      <c:pt idx="38">
                        <c:v>0.4708439247585155</c:v>
                      </c:pt>
                      <c:pt idx="39">
                        <c:v>0.49027877055039309</c:v>
                      </c:pt>
                      <c:pt idx="40">
                        <c:v>0.54091280494922378</c:v>
                      </c:pt>
                      <c:pt idx="41">
                        <c:v>0.62078705939159828</c:v>
                      </c:pt>
                      <c:pt idx="42">
                        <c:v>0.68155737704918029</c:v>
                      </c:pt>
                      <c:pt idx="43">
                        <c:v>0.71204732013520045</c:v>
                      </c:pt>
                    </c:numCache>
                  </c:numRef>
                </c:val>
                <c:smooth val="1"/>
                <c:extLst>
                  <c:ext xmlns:c16="http://schemas.microsoft.com/office/drawing/2014/chart" uri="{C3380CC4-5D6E-409C-BE32-E72D297353CC}">
                    <c16:uniqueId val="{00000000-1A4C-4851-AFBF-EF3FF468B177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v>Boardings</c:v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Sheet1!$D$13:$D$56</c15:sqref>
                        </c15:formulaRef>
                      </c:ext>
                    </c:extLst>
                    <c:numCache>
                      <c:formatCode>#,##0_);[Red]\(#,##0\)</c:formatCode>
                      <c:ptCount val="44"/>
                      <c:pt idx="0">
                        <c:v>13130</c:v>
                      </c:pt>
                      <c:pt idx="1">
                        <c:v>14123</c:v>
                      </c:pt>
                      <c:pt idx="2">
                        <c:v>18038</c:v>
                      </c:pt>
                      <c:pt idx="3">
                        <c:v>22096</c:v>
                      </c:pt>
                      <c:pt idx="4">
                        <c:v>23142</c:v>
                      </c:pt>
                      <c:pt idx="5">
                        <c:v>23368</c:v>
                      </c:pt>
                      <c:pt idx="6">
                        <c:v>23463</c:v>
                      </c:pt>
                      <c:pt idx="7">
                        <c:v>22624</c:v>
                      </c:pt>
                      <c:pt idx="8">
                        <c:v>21429</c:v>
                      </c:pt>
                      <c:pt idx="9">
                        <c:v>19069</c:v>
                      </c:pt>
                      <c:pt idx="10">
                        <c:v>17301</c:v>
                      </c:pt>
                      <c:pt idx="11">
                        <c:v>16175</c:v>
                      </c:pt>
                      <c:pt idx="12">
                        <c:v>15168</c:v>
                      </c:pt>
                      <c:pt idx="13">
                        <c:v>13943</c:v>
                      </c:pt>
                      <c:pt idx="14">
                        <c:v>12431</c:v>
                      </c:pt>
                      <c:pt idx="15">
                        <c:v>11569</c:v>
                      </c:pt>
                      <c:pt idx="16">
                        <c:v>10981</c:v>
                      </c:pt>
                      <c:pt idx="17">
                        <c:v>10428</c:v>
                      </c:pt>
                      <c:pt idx="18">
                        <c:v>9770</c:v>
                      </c:pt>
                      <c:pt idx="19">
                        <c:v>9596</c:v>
                      </c:pt>
                      <c:pt idx="20">
                        <c:v>9395</c:v>
                      </c:pt>
                      <c:pt idx="21">
                        <c:v>8883</c:v>
                      </c:pt>
                      <c:pt idx="22">
                        <c:v>8695</c:v>
                      </c:pt>
                      <c:pt idx="23">
                        <c:v>8400</c:v>
                      </c:pt>
                      <c:pt idx="24">
                        <c:v>8328</c:v>
                      </c:pt>
                      <c:pt idx="25">
                        <c:v>8253</c:v>
                      </c:pt>
                      <c:pt idx="26">
                        <c:v>8083</c:v>
                      </c:pt>
                      <c:pt idx="27">
                        <c:v>8172</c:v>
                      </c:pt>
                      <c:pt idx="28">
                        <c:v>8019</c:v>
                      </c:pt>
                      <c:pt idx="29">
                        <c:v>7803</c:v>
                      </c:pt>
                      <c:pt idx="30">
                        <c:v>7332</c:v>
                      </c:pt>
                      <c:pt idx="31" formatCode="#,##0">
                        <c:v>6847</c:v>
                      </c:pt>
                      <c:pt idx="32" formatCode="#,##0">
                        <c:v>6567</c:v>
                      </c:pt>
                      <c:pt idx="33" formatCode="#,##0">
                        <c:v>6660</c:v>
                      </c:pt>
                      <c:pt idx="34" formatCode="#,##0">
                        <c:v>7174</c:v>
                      </c:pt>
                      <c:pt idx="35" formatCode="#,##0">
                        <c:v>7213</c:v>
                      </c:pt>
                      <c:pt idx="36" formatCode="#,##0">
                        <c:v>7326</c:v>
                      </c:pt>
                      <c:pt idx="37" formatCode="#,##0">
                        <c:v>7536</c:v>
                      </c:pt>
                      <c:pt idx="38" formatCode="#,##0">
                        <c:v>7868</c:v>
                      </c:pt>
                      <c:pt idx="39" formatCode="#,##0">
                        <c:v>8394</c:v>
                      </c:pt>
                      <c:pt idx="40" formatCode="#,##0">
                        <c:v>8567</c:v>
                      </c:pt>
                      <c:pt idx="41" formatCode="#,##0">
                        <c:v>8284</c:v>
                      </c:pt>
                      <c:pt idx="42" formatCode="#,##0">
                        <c:v>8052</c:v>
                      </c:pt>
                      <c:pt idx="43" formatCode="#,##0">
                        <c:v>8284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5090-4FD6-A334-C1F055F904E9}"/>
                  </c:ext>
                </c:extLst>
              </c15:ser>
            </c15:filteredLineSeries>
          </c:ext>
        </c:extLst>
      </c:lineChart>
      <c:catAx>
        <c:axId val="2106652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21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741440"/>
        <c:crosses val="autoZero"/>
        <c:auto val="1"/>
        <c:lblAlgn val="ctr"/>
        <c:lblOffset val="100"/>
        <c:noMultiLvlLbl val="0"/>
      </c:catAx>
      <c:valAx>
        <c:axId val="267414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&quot;$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6652896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19657376328734577"/>
          <c:y val="0.20530554334027529"/>
          <c:w val="0.49490359877139684"/>
          <c:h val="0.176410145781303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2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1983 Fares &amp;</a:t>
            </a:r>
            <a:r>
              <a:rPr lang="en-US" sz="1200" b="1" baseline="0"/>
              <a:t> Expenses per boarding  1940-1983</a:t>
            </a:r>
            <a:endParaRPr lang="en-US" sz="1200" b="1"/>
          </a:p>
        </c:rich>
      </c:tx>
      <c:layout>
        <c:manualLayout>
          <c:xMode val="edge"/>
          <c:yMode val="edge"/>
          <c:x val="0.14097794168783603"/>
          <c:y val="1.48331302051001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692257626625265"/>
          <c:y val="0.13656810543998801"/>
          <c:w val="0.79390850074431507"/>
          <c:h val="0.69933069879810772"/>
        </c:manualLayout>
      </c:layout>
      <c:areaChart>
        <c:grouping val="stacked"/>
        <c:varyColors val="0"/>
        <c:ser>
          <c:idx val="0"/>
          <c:order val="0"/>
          <c:tx>
            <c:v>Employee Comp.</c:v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numRef>
              <c:f>Sheet1!$B$13:$B$56</c:f>
              <c:numCache>
                <c:formatCode>General</c:formatCode>
                <c:ptCount val="44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</c:numCache>
            </c:numRef>
          </c:cat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6A-41AA-8E6B-124344E456A7}"/>
            </c:ext>
          </c:extLst>
        </c:ser>
        <c:ser>
          <c:idx val="1"/>
          <c:order val="1"/>
          <c:tx>
            <c:v>Overhead</c:v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Sheet1!$B$13:$B$56</c:f>
              <c:numCache>
                <c:formatCode>General</c:formatCode>
                <c:ptCount val="44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</c:numCache>
            </c:numRef>
          </c:cat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6A-41AA-8E6B-124344E45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0262320"/>
        <c:axId val="846646656"/>
      </c:areaChart>
      <c:lineChart>
        <c:grouping val="standard"/>
        <c:varyColors val="0"/>
        <c:ser>
          <c:idx val="2"/>
          <c:order val="2"/>
          <c:tx>
            <c:v>Fares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6A-41AA-8E6B-124344E45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0262320"/>
        <c:axId val="846646656"/>
      </c:lineChart>
      <c:catAx>
        <c:axId val="850262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21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6646656"/>
        <c:crosses val="autoZero"/>
        <c:auto val="1"/>
        <c:lblAlgn val="ctr"/>
        <c:lblOffset val="100"/>
        <c:noMultiLvlLbl val="0"/>
      </c:catAx>
      <c:valAx>
        <c:axId val="846646656"/>
        <c:scaling>
          <c:orientation val="minMax"/>
          <c:max val="1.100000000000000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0262320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solidFill>
            <a:schemeClr val="bg2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3338366838026885"/>
          <c:y val="0.17834678340067614"/>
          <c:w val="0.48253498884453772"/>
          <c:h val="0.177236342570558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2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Nominal &amp; Real 2015</a:t>
            </a:r>
            <a:r>
              <a:rPr lang="en-US" sz="1000" b="1" baseline="0"/>
              <a:t> </a:t>
            </a:r>
            <a:r>
              <a:rPr lang="en-US" sz="1000" b="1"/>
              <a:t>Fares</a:t>
            </a:r>
          </a:p>
          <a:p>
            <a:pPr>
              <a:defRPr/>
            </a:pPr>
            <a:r>
              <a:rPr lang="en-US" sz="1000" b="1"/>
              <a:t>1971-1981</a:t>
            </a:r>
          </a:p>
        </c:rich>
      </c:tx>
      <c:layout>
        <c:manualLayout>
          <c:xMode val="edge"/>
          <c:yMode val="edge"/>
          <c:x val="0.21797949228352323"/>
          <c:y val="4.73826068733413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364230765477801"/>
          <c:y val="0.16212775657965675"/>
          <c:w val="0.6519475275073765"/>
          <c:h val="0.63407167356340222"/>
        </c:manualLayout>
      </c:layou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Sheet1!$B$44:$B$54</c:f>
              <c:numCache>
                <c:formatCode>General</c:formatCode>
                <c:ptCount val="11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</c:numCache>
            </c:numRef>
          </c:cat>
          <c:val>
            <c:numRef>
              <c:f>Sheet1!$T$44:$T$54</c:f>
              <c:numCache>
                <c:formatCode>"$"#,##0.00</c:formatCode>
                <c:ptCount val="11"/>
                <c:pt idx="0">
                  <c:v>1.53242865668843</c:v>
                </c:pt>
                <c:pt idx="1">
                  <c:v>1.5376432328381069</c:v>
                </c:pt>
                <c:pt idx="2">
                  <c:v>1.4559224427129833</c:v>
                </c:pt>
                <c:pt idx="3">
                  <c:v>1.3051119350867542</c:v>
                </c:pt>
                <c:pt idx="4">
                  <c:v>1.2259201812918332</c:v>
                </c:pt>
                <c:pt idx="5">
                  <c:v>1.2425252861105234</c:v>
                </c:pt>
                <c:pt idx="6">
                  <c:v>1.2077790521886584</c:v>
                </c:pt>
                <c:pt idx="7">
                  <c:v>1.1319726016075053</c:v>
                </c:pt>
                <c:pt idx="8">
                  <c:v>1.0222471481991269</c:v>
                </c:pt>
                <c:pt idx="9">
                  <c:v>0.93025838026022156</c:v>
                </c:pt>
                <c:pt idx="10">
                  <c:v>0.91730899067695282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96-423A-BA4E-6431D1E29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1464512"/>
        <c:axId val="846675360"/>
      </c:line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Sheet1!$B$44:$B$54</c:f>
              <c:numCache>
                <c:formatCode>General</c:formatCode>
                <c:ptCount val="11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</c:numCache>
            </c:numRef>
          </c:cat>
          <c:val>
            <c:numRef>
              <c:f>Sheet1!$N$44:$N$54</c:f>
              <c:numCache>
                <c:formatCode>"$"#,##0.00</c:formatCode>
                <c:ptCount val="11"/>
                <c:pt idx="0">
                  <c:v>0.24271943917043962</c:v>
                </c:pt>
                <c:pt idx="1">
                  <c:v>0.25136287498096543</c:v>
                </c:pt>
                <c:pt idx="2">
                  <c:v>0.25280780780780782</c:v>
                </c:pt>
                <c:pt idx="3">
                  <c:v>0.25163088932255367</c:v>
                </c:pt>
                <c:pt idx="4">
                  <c:v>0.25793705808956052</c:v>
                </c:pt>
                <c:pt idx="5">
                  <c:v>0.27649467649467646</c:v>
                </c:pt>
                <c:pt idx="6">
                  <c:v>0.28623938428874734</c:v>
                </c:pt>
                <c:pt idx="7">
                  <c:v>0.28863751906456531</c:v>
                </c:pt>
                <c:pt idx="8">
                  <c:v>0.29024303073624019</c:v>
                </c:pt>
                <c:pt idx="9">
                  <c:v>0.29977821874635224</c:v>
                </c:pt>
                <c:pt idx="10">
                  <c:v>0.32609850313858041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96-423A-BA4E-6431D1E29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1438912"/>
        <c:axId val="846689088"/>
      </c:lineChart>
      <c:catAx>
        <c:axId val="1121464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192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6675360"/>
        <c:crosses val="autoZero"/>
        <c:auto val="1"/>
        <c:lblAlgn val="ctr"/>
        <c:lblOffset val="100"/>
        <c:noMultiLvlLbl val="0"/>
      </c:catAx>
      <c:valAx>
        <c:axId val="846675360"/>
        <c:scaling>
          <c:orientation val="minMax"/>
          <c:max val="2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1464512"/>
        <c:crosses val="autoZero"/>
        <c:crossBetween val="between"/>
      </c:valAx>
      <c:valAx>
        <c:axId val="846689088"/>
        <c:scaling>
          <c:orientation val="minMax"/>
          <c:max val="0.4"/>
        </c:scaling>
        <c:delete val="0"/>
        <c:axPos val="r"/>
        <c:numFmt formatCode="&quot;$&quot;#,##0.0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1438912"/>
        <c:crosses val="max"/>
        <c:crossBetween val="between"/>
      </c:valAx>
      <c:catAx>
        <c:axId val="1121438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46689088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95000"/>
          </a:schemeClr>
        </a:solidFill>
        <a:ln>
          <a:solidFill>
            <a:schemeClr val="bg2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>
                <a:solidFill>
                  <a:schemeClr val="tx1">
                    <a:lumMod val="50000"/>
                    <a:lumOff val="50000"/>
                  </a:schemeClr>
                </a:solidFill>
              </a:rPr>
              <a:t>Nominal</a:t>
            </a:r>
            <a:r>
              <a:rPr lang="en-US" sz="1100" b="1" baseline="0">
                <a:solidFill>
                  <a:schemeClr val="tx1">
                    <a:lumMod val="50000"/>
                    <a:lumOff val="50000"/>
                  </a:schemeClr>
                </a:solidFill>
              </a:rPr>
              <a:t> &amp; </a:t>
            </a:r>
            <a:r>
              <a:rPr lang="en-US" sz="1100" b="1">
                <a:solidFill>
                  <a:schemeClr val="tx1">
                    <a:lumMod val="50000"/>
                    <a:lumOff val="50000"/>
                  </a:schemeClr>
                </a:solidFill>
              </a:rPr>
              <a:t>Real 1972 Fares</a:t>
            </a:r>
          </a:p>
          <a:p>
            <a:pPr>
              <a:defRPr/>
            </a:pPr>
            <a:r>
              <a:rPr lang="en-US" sz="1100" b="1">
                <a:solidFill>
                  <a:schemeClr val="tx1">
                    <a:lumMod val="50000"/>
                    <a:lumOff val="50000"/>
                  </a:schemeClr>
                </a:solidFill>
              </a:rPr>
              <a:t>1972-1981</a:t>
            </a:r>
          </a:p>
        </c:rich>
      </c:tx>
      <c:layout>
        <c:manualLayout>
          <c:xMode val="edge"/>
          <c:yMode val="edge"/>
          <c:x val="0.22793753168592068"/>
          <c:y val="2.31481258295066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942852099592726"/>
          <c:y val="0.17594274044706862"/>
          <c:w val="0.71085393405137276"/>
          <c:h val="0.6570508482244339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Sheet1!$B$45:$B$54</c:f>
              <c:numCache>
                <c:formatCode>General</c:formatCode>
                <c:ptCount val="10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</c:numCache>
            </c:numRef>
          </c:cat>
          <c:val>
            <c:numRef>
              <c:f>Sheet1!$N$45:$N$54</c:f>
              <c:numCache>
                <c:formatCode>"$"#,##0.00</c:formatCode>
                <c:ptCount val="10"/>
                <c:pt idx="0">
                  <c:v>0.25136287498096543</c:v>
                </c:pt>
                <c:pt idx="1">
                  <c:v>0.25280780780780782</c:v>
                </c:pt>
                <c:pt idx="2">
                  <c:v>0.25163088932255367</c:v>
                </c:pt>
                <c:pt idx="3">
                  <c:v>0.25793705808956052</c:v>
                </c:pt>
                <c:pt idx="4">
                  <c:v>0.27649467649467646</c:v>
                </c:pt>
                <c:pt idx="5">
                  <c:v>0.28623938428874734</c:v>
                </c:pt>
                <c:pt idx="6">
                  <c:v>0.28863751906456531</c:v>
                </c:pt>
                <c:pt idx="7">
                  <c:v>0.29024303073624019</c:v>
                </c:pt>
                <c:pt idx="8">
                  <c:v>0.29977821874635224</c:v>
                </c:pt>
                <c:pt idx="9">
                  <c:v>0.32609850313858041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4B-4D21-B73B-8152A01B5B7A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Sheet1!$B$45:$B$54</c:f>
              <c:numCache>
                <c:formatCode>General</c:formatCode>
                <c:ptCount val="10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</c:numCache>
            </c:numRef>
          </c:cat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4B-4D21-B73B-8152A01B5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1492512"/>
        <c:axId val="846676192"/>
      </c:lineChart>
      <c:catAx>
        <c:axId val="1121492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20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6676192"/>
        <c:crosses val="autoZero"/>
        <c:auto val="1"/>
        <c:lblAlgn val="ctr"/>
        <c:lblOffset val="100"/>
        <c:noMultiLvlLbl val="0"/>
      </c:catAx>
      <c:valAx>
        <c:axId val="846676192"/>
        <c:scaling>
          <c:orientation val="minMax"/>
          <c:max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1492512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solidFill>
            <a:schemeClr val="bg2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>
                    <a:lumMod val="65000"/>
                    <a:lumOff val="35000"/>
                  </a:schemeClr>
                </a:solidFill>
              </a:rPr>
              <a:t> Fares as % of expense</a:t>
            </a:r>
          </a:p>
          <a:p>
            <a:pPr>
              <a:defRPr b="1"/>
            </a:pPr>
            <a:r>
              <a:rPr lang="en-US" b="1">
                <a:solidFill>
                  <a:schemeClr val="tx1">
                    <a:lumMod val="65000"/>
                    <a:lumOff val="35000"/>
                  </a:schemeClr>
                </a:solidFill>
              </a:rPr>
              <a:t> 1932-2015</a:t>
            </a:r>
          </a:p>
          <a:p>
            <a:pPr>
              <a:defRPr b="1"/>
            </a:pPr>
            <a:endParaRPr lang="en-US" b="1">
              <a:solidFill>
                <a:schemeClr val="tx1">
                  <a:lumMod val="65000"/>
                  <a:lumOff val="35000"/>
                </a:schemeClr>
              </a:solidFill>
            </a:endParaRPr>
          </a:p>
        </c:rich>
      </c:tx>
      <c:layout>
        <c:manualLayout>
          <c:xMode val="edge"/>
          <c:yMode val="edge"/>
          <c:x val="0.24969339390003534"/>
          <c:y val="1.30932874392416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572776685278743"/>
          <c:y val="0.19033619163349241"/>
          <c:w val="0.81023405833583728"/>
          <c:h val="0.62435702493539702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Sheet1!$B$5:$B$88</c:f>
              <c:numCache>
                <c:formatCode>General</c:formatCode>
                <c:ptCount val="84"/>
                <c:pt idx="0">
                  <c:v>1932</c:v>
                </c:pt>
                <c:pt idx="1">
                  <c:v>1933</c:v>
                </c:pt>
                <c:pt idx="2">
                  <c:v>1934</c:v>
                </c:pt>
                <c:pt idx="3">
                  <c:v>1935</c:v>
                </c:pt>
                <c:pt idx="4">
                  <c:v>1936</c:v>
                </c:pt>
                <c:pt idx="5">
                  <c:v>1937</c:v>
                </c:pt>
                <c:pt idx="6">
                  <c:v>1938</c:v>
                </c:pt>
                <c:pt idx="7">
                  <c:v>1939</c:v>
                </c:pt>
                <c:pt idx="8">
                  <c:v>1940</c:v>
                </c:pt>
                <c:pt idx="9">
                  <c:v>1941</c:v>
                </c:pt>
                <c:pt idx="10">
                  <c:v>1942</c:v>
                </c:pt>
                <c:pt idx="11">
                  <c:v>1943</c:v>
                </c:pt>
                <c:pt idx="12">
                  <c:v>1944</c:v>
                </c:pt>
                <c:pt idx="13">
                  <c:v>1945</c:v>
                </c:pt>
                <c:pt idx="14">
                  <c:v>1946</c:v>
                </c:pt>
                <c:pt idx="15">
                  <c:v>1947</c:v>
                </c:pt>
                <c:pt idx="16">
                  <c:v>1948</c:v>
                </c:pt>
                <c:pt idx="17">
                  <c:v>1949</c:v>
                </c:pt>
                <c:pt idx="18">
                  <c:v>1950</c:v>
                </c:pt>
                <c:pt idx="19">
                  <c:v>1951</c:v>
                </c:pt>
                <c:pt idx="20">
                  <c:v>1952</c:v>
                </c:pt>
                <c:pt idx="21">
                  <c:v>1953</c:v>
                </c:pt>
                <c:pt idx="22">
                  <c:v>1954</c:v>
                </c:pt>
                <c:pt idx="23">
                  <c:v>1955</c:v>
                </c:pt>
                <c:pt idx="24">
                  <c:v>1956</c:v>
                </c:pt>
                <c:pt idx="25">
                  <c:v>1957</c:v>
                </c:pt>
                <c:pt idx="26">
                  <c:v>1958</c:v>
                </c:pt>
                <c:pt idx="27">
                  <c:v>1959</c:v>
                </c:pt>
                <c:pt idx="28">
                  <c:v>1960</c:v>
                </c:pt>
                <c:pt idx="29">
                  <c:v>1961</c:v>
                </c:pt>
                <c:pt idx="30">
                  <c:v>1962</c:v>
                </c:pt>
                <c:pt idx="31">
                  <c:v>1963</c:v>
                </c:pt>
                <c:pt idx="32">
                  <c:v>1964</c:v>
                </c:pt>
                <c:pt idx="33">
                  <c:v>1965</c:v>
                </c:pt>
                <c:pt idx="34">
                  <c:v>1966</c:v>
                </c:pt>
                <c:pt idx="35">
                  <c:v>1967</c:v>
                </c:pt>
                <c:pt idx="36">
                  <c:v>1968</c:v>
                </c:pt>
                <c:pt idx="37">
                  <c:v>1969</c:v>
                </c:pt>
                <c:pt idx="38">
                  <c:v>1970</c:v>
                </c:pt>
                <c:pt idx="39">
                  <c:v>1971</c:v>
                </c:pt>
                <c:pt idx="40">
                  <c:v>1972</c:v>
                </c:pt>
                <c:pt idx="41">
                  <c:v>1973</c:v>
                </c:pt>
                <c:pt idx="42">
                  <c:v>1974</c:v>
                </c:pt>
                <c:pt idx="43">
                  <c:v>1975</c:v>
                </c:pt>
                <c:pt idx="44">
                  <c:v>1976</c:v>
                </c:pt>
                <c:pt idx="45">
                  <c:v>1977</c:v>
                </c:pt>
                <c:pt idx="46">
                  <c:v>1978</c:v>
                </c:pt>
                <c:pt idx="47">
                  <c:v>1979</c:v>
                </c:pt>
                <c:pt idx="48">
                  <c:v>1980</c:v>
                </c:pt>
                <c:pt idx="49">
                  <c:v>1981</c:v>
                </c:pt>
                <c:pt idx="50">
                  <c:v>1982</c:v>
                </c:pt>
                <c:pt idx="51">
                  <c:v>1983</c:v>
                </c:pt>
                <c:pt idx="52">
                  <c:v>1984</c:v>
                </c:pt>
                <c:pt idx="53">
                  <c:v>1985</c:v>
                </c:pt>
                <c:pt idx="54">
                  <c:v>1986</c:v>
                </c:pt>
                <c:pt idx="55">
                  <c:v>1987</c:v>
                </c:pt>
                <c:pt idx="56">
                  <c:v>1988</c:v>
                </c:pt>
                <c:pt idx="57">
                  <c:v>1989</c:v>
                </c:pt>
                <c:pt idx="58">
                  <c:v>1990</c:v>
                </c:pt>
                <c:pt idx="59">
                  <c:v>1991</c:v>
                </c:pt>
                <c:pt idx="60">
                  <c:v>1992</c:v>
                </c:pt>
                <c:pt idx="61">
                  <c:v>1993</c:v>
                </c:pt>
                <c:pt idx="62">
                  <c:v>1994</c:v>
                </c:pt>
                <c:pt idx="63">
                  <c:v>1995</c:v>
                </c:pt>
                <c:pt idx="64">
                  <c:v>1996</c:v>
                </c:pt>
                <c:pt idx="65">
                  <c:v>1997</c:v>
                </c:pt>
                <c:pt idx="66">
                  <c:v>1998</c:v>
                </c:pt>
                <c:pt idx="67">
                  <c:v>1999</c:v>
                </c:pt>
                <c:pt idx="68">
                  <c:v>2000</c:v>
                </c:pt>
                <c:pt idx="69">
                  <c:v>2001</c:v>
                </c:pt>
                <c:pt idx="70">
                  <c:v>2002</c:v>
                </c:pt>
                <c:pt idx="71">
                  <c:v>2003</c:v>
                </c:pt>
                <c:pt idx="72">
                  <c:v>2004</c:v>
                </c:pt>
                <c:pt idx="73">
                  <c:v>2005</c:v>
                </c:pt>
                <c:pt idx="74">
                  <c:v>2006</c:v>
                </c:pt>
                <c:pt idx="75">
                  <c:v>2007</c:v>
                </c:pt>
                <c:pt idx="76">
                  <c:v>2008</c:v>
                </c:pt>
                <c:pt idx="77">
                  <c:v>2009</c:v>
                </c:pt>
                <c:pt idx="78">
                  <c:v>2010</c:v>
                </c:pt>
                <c:pt idx="79">
                  <c:v>2011</c:v>
                </c:pt>
                <c:pt idx="80">
                  <c:v>2012</c:v>
                </c:pt>
                <c:pt idx="81">
                  <c:v>2013</c:v>
                </c:pt>
                <c:pt idx="82">
                  <c:v>2014</c:v>
                </c:pt>
                <c:pt idx="83">
                  <c:v>2015</c:v>
                </c:pt>
              </c:numCache>
            </c:numRef>
          </c:cat>
          <c:val>
            <c:numRef>
              <c:f>Sheet1!$AA$5:$AA$88</c:f>
              <c:numCache>
                <c:formatCode>0%</c:formatCode>
                <c:ptCount val="84"/>
                <c:pt idx="0">
                  <c:v>1.0695553021664768</c:v>
                </c:pt>
                <c:pt idx="1">
                  <c:v>1.1027646416878865</c:v>
                </c:pt>
                <c:pt idx="2">
                  <c:v>1.1091004002088045</c:v>
                </c:pt>
                <c:pt idx="3">
                  <c:v>1.097198496754356</c:v>
                </c:pt>
                <c:pt idx="4">
                  <c:v>1.1019128757434495</c:v>
                </c:pt>
                <c:pt idx="5">
                  <c:v>1.0574977000919963</c:v>
                </c:pt>
                <c:pt idx="6">
                  <c:v>1.027114967462039</c:v>
                </c:pt>
                <c:pt idx="7">
                  <c:v>1.0418896193242624</c:v>
                </c:pt>
                <c:pt idx="8">
                  <c:v>1.0617526865445739</c:v>
                </c:pt>
                <c:pt idx="9">
                  <c:v>1.0670791731120797</c:v>
                </c:pt>
                <c:pt idx="10">
                  <c:v>1.0903118040089088</c:v>
                </c:pt>
                <c:pt idx="11">
                  <c:v>1.1039042258554452</c:v>
                </c:pt>
                <c:pt idx="12">
                  <c:v>1.0795804545076169</c:v>
                </c:pt>
                <c:pt idx="13">
                  <c:v>1.0665746529187301</c:v>
                </c:pt>
                <c:pt idx="14">
                  <c:v>1.0580055621771951</c:v>
                </c:pt>
                <c:pt idx="15">
                  <c:v>0.98548783210538071</c:v>
                </c:pt>
                <c:pt idx="16">
                  <c:v>0.98055228735552624</c:v>
                </c:pt>
                <c:pt idx="17">
                  <c:v>0.99474495515695072</c:v>
                </c:pt>
                <c:pt idx="18">
                  <c:v>1.0007938226167279</c:v>
                </c:pt>
                <c:pt idx="19">
                  <c:v>0.98948548997616714</c:v>
                </c:pt>
                <c:pt idx="20">
                  <c:v>0.97723566186463717</c:v>
                </c:pt>
                <c:pt idx="21">
                  <c:v>0.98671752605408347</c:v>
                </c:pt>
                <c:pt idx="22">
                  <c:v>0.98808689558514362</c:v>
                </c:pt>
                <c:pt idx="23">
                  <c:v>0.99139125994017663</c:v>
                </c:pt>
                <c:pt idx="24">
                  <c:v>0.99316377536018807</c:v>
                </c:pt>
                <c:pt idx="25">
                  <c:v>0.97835433654558934</c:v>
                </c:pt>
                <c:pt idx="26">
                  <c:v>0.95479931491548142</c:v>
                </c:pt>
                <c:pt idx="27">
                  <c:v>0.96853716316257032</c:v>
                </c:pt>
                <c:pt idx="28">
                  <c:v>0.96977842353795862</c:v>
                </c:pt>
                <c:pt idx="29">
                  <c:v>0.96205389657683915</c:v>
                </c:pt>
                <c:pt idx="30">
                  <c:v>0.96126607891313776</c:v>
                </c:pt>
                <c:pt idx="31">
                  <c:v>0.94595759971254034</c:v>
                </c:pt>
                <c:pt idx="32">
                  <c:v>0.9334741288278775</c:v>
                </c:pt>
                <c:pt idx="33">
                  <c:v>0.92141089108910879</c:v>
                </c:pt>
                <c:pt idx="34">
                  <c:v>0.9140934283452099</c:v>
                </c:pt>
                <c:pt idx="35">
                  <c:v>0.89818809318377923</c:v>
                </c:pt>
                <c:pt idx="36">
                  <c:v>0.85288316510035977</c:v>
                </c:pt>
                <c:pt idx="37">
                  <c:v>0.84215372948377665</c:v>
                </c:pt>
                <c:pt idx="38">
                  <c:v>0.82135698536780921</c:v>
                </c:pt>
                <c:pt idx="39">
                  <c:v>0.77222248036801266</c:v>
                </c:pt>
                <c:pt idx="40">
                  <c:v>0.73639364739471813</c:v>
                </c:pt>
                <c:pt idx="41">
                  <c:v>0.66389337959859629</c:v>
                </c:pt>
                <c:pt idx="42">
                  <c:v>0.56899703713042937</c:v>
                </c:pt>
                <c:pt idx="43">
                  <c:v>0.52596613236084011</c:v>
                </c:pt>
                <c:pt idx="44">
                  <c:v>0.52512054751905424</c:v>
                </c:pt>
                <c:pt idx="45">
                  <c:v>0.52344091239990287</c:v>
                </c:pt>
                <c:pt idx="46">
                  <c:v>0.50031944658632765</c:v>
                </c:pt>
                <c:pt idx="47">
                  <c:v>0.46568037158093933</c:v>
                </c:pt>
                <c:pt idx="48">
                  <c:v>0.41114223965420632</c:v>
                </c:pt>
                <c:pt idx="49">
                  <c:v>0.3845792463305952</c:v>
                </c:pt>
                <c:pt idx="50">
                  <c:v>0.4073985806588285</c:v>
                </c:pt>
                <c:pt idx="51">
                  <c:v>0.39864253393665156</c:v>
                </c:pt>
                <c:pt idx="52">
                  <c:v>0.38428373941593225</c:v>
                </c:pt>
                <c:pt idx="53">
                  <c:v>0.36949656325469071</c:v>
                </c:pt>
                <c:pt idx="54">
                  <c:v>0.3947821521499108</c:v>
                </c:pt>
                <c:pt idx="55">
                  <c:v>0.37960674282405865</c:v>
                </c:pt>
                <c:pt idx="56">
                  <c:v>0.36568140936356069</c:v>
                </c:pt>
                <c:pt idx="57">
                  <c:v>0.36199515104559754</c:v>
                </c:pt>
                <c:pt idx="58">
                  <c:v>0.37420674497049317</c:v>
                </c:pt>
                <c:pt idx="59">
                  <c:v>0.36497515325184077</c:v>
                </c:pt>
                <c:pt idx="60">
                  <c:v>0.36662614561359597</c:v>
                </c:pt>
                <c:pt idx="61">
                  <c:v>0.36604821929809389</c:v>
                </c:pt>
                <c:pt idx="62">
                  <c:v>0.37701103242763628</c:v>
                </c:pt>
                <c:pt idx="63">
                  <c:v>0.38103055124462842</c:v>
                </c:pt>
                <c:pt idx="64">
                  <c:v>0.40436297415038686</c:v>
                </c:pt>
                <c:pt idx="65">
                  <c:v>0.39848226403536108</c:v>
                </c:pt>
                <c:pt idx="66">
                  <c:v>0.40375915089799125</c:v>
                </c:pt>
                <c:pt idx="67">
                  <c:v>0.40378118281404635</c:v>
                </c:pt>
                <c:pt idx="68">
                  <c:v>0.38620476474354726</c:v>
                </c:pt>
                <c:pt idx="69">
                  <c:v>0.37807279020619211</c:v>
                </c:pt>
                <c:pt idx="70">
                  <c:v>0.34826850285898364</c:v>
                </c:pt>
                <c:pt idx="71">
                  <c:v>0.34073574759046016</c:v>
                </c:pt>
                <c:pt idx="72">
                  <c:v>0.34289863817188082</c:v>
                </c:pt>
                <c:pt idx="73">
                  <c:v>0.33897124598529788</c:v>
                </c:pt>
                <c:pt idx="74">
                  <c:v>0.34943440750127974</c:v>
                </c:pt>
                <c:pt idx="75">
                  <c:v>0.328969545979166</c:v>
                </c:pt>
                <c:pt idx="76">
                  <c:v>0.32584297445731758</c:v>
                </c:pt>
                <c:pt idx="77">
                  <c:v>0.32952611088736744</c:v>
                </c:pt>
                <c:pt idx="78">
                  <c:v>0.33256875266521696</c:v>
                </c:pt>
                <c:pt idx="79">
                  <c:v>0.35341130959983946</c:v>
                </c:pt>
                <c:pt idx="80">
                  <c:v>0.35718081957839742</c:v>
                </c:pt>
                <c:pt idx="81">
                  <c:v>0.35757950701738173</c:v>
                </c:pt>
                <c:pt idx="82">
                  <c:v>0.34390025391222923</c:v>
                </c:pt>
                <c:pt idx="83">
                  <c:v>0.34983836268196766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9A-4D16-B3AB-DA12795AB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6884272"/>
        <c:axId val="1781726000"/>
      </c:lineChart>
      <c:catAx>
        <c:axId val="128688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58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1726000"/>
        <c:crosses val="autoZero"/>
        <c:auto val="1"/>
        <c:lblAlgn val="ctr"/>
        <c:lblOffset val="100"/>
        <c:noMultiLvlLbl val="0"/>
      </c:catAx>
      <c:valAx>
        <c:axId val="1781726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884272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solidFill>
                  <a:schemeClr val="tx1"/>
                </a:solidFill>
              </a:rPr>
              <a:t> Fares as % of expenses</a:t>
            </a:r>
          </a:p>
          <a:p>
            <a:pPr>
              <a:defRPr sz="1800" b="1">
                <a:solidFill>
                  <a:schemeClr val="tx1"/>
                </a:solidFill>
              </a:defRPr>
            </a:pPr>
            <a:r>
              <a:rPr lang="en-US" sz="1400" b="0">
                <a:solidFill>
                  <a:schemeClr val="tx1"/>
                </a:solidFill>
              </a:rPr>
              <a:t>1932-2015</a:t>
            </a:r>
          </a:p>
          <a:p>
            <a:pPr>
              <a:defRPr sz="1800" b="1">
                <a:solidFill>
                  <a:schemeClr val="tx1"/>
                </a:solidFill>
              </a:defRPr>
            </a:pPr>
            <a:endParaRPr lang="en-US" sz="18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07958226533162"/>
          <c:y val="0.20966624542302584"/>
          <c:w val="0.79462132807169594"/>
          <c:h val="0.63030621172353452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Sheet1!$B$5:$B$88</c:f>
              <c:numCache>
                <c:formatCode>General</c:formatCode>
                <c:ptCount val="84"/>
                <c:pt idx="0">
                  <c:v>1932</c:v>
                </c:pt>
                <c:pt idx="1">
                  <c:v>1933</c:v>
                </c:pt>
                <c:pt idx="2">
                  <c:v>1934</c:v>
                </c:pt>
                <c:pt idx="3">
                  <c:v>1935</c:v>
                </c:pt>
                <c:pt idx="4">
                  <c:v>1936</c:v>
                </c:pt>
                <c:pt idx="5">
                  <c:v>1937</c:v>
                </c:pt>
                <c:pt idx="6">
                  <c:v>1938</c:v>
                </c:pt>
                <c:pt idx="7">
                  <c:v>1939</c:v>
                </c:pt>
                <c:pt idx="8">
                  <c:v>1940</c:v>
                </c:pt>
                <c:pt idx="9">
                  <c:v>1941</c:v>
                </c:pt>
                <c:pt idx="10">
                  <c:v>1942</c:v>
                </c:pt>
                <c:pt idx="11">
                  <c:v>1943</c:v>
                </c:pt>
                <c:pt idx="12">
                  <c:v>1944</c:v>
                </c:pt>
                <c:pt idx="13">
                  <c:v>1945</c:v>
                </c:pt>
                <c:pt idx="14">
                  <c:v>1946</c:v>
                </c:pt>
                <c:pt idx="15">
                  <c:v>1947</c:v>
                </c:pt>
                <c:pt idx="16">
                  <c:v>1948</c:v>
                </c:pt>
                <c:pt idx="17">
                  <c:v>1949</c:v>
                </c:pt>
                <c:pt idx="18">
                  <c:v>1950</c:v>
                </c:pt>
                <c:pt idx="19">
                  <c:v>1951</c:v>
                </c:pt>
                <c:pt idx="20">
                  <c:v>1952</c:v>
                </c:pt>
                <c:pt idx="21">
                  <c:v>1953</c:v>
                </c:pt>
                <c:pt idx="22">
                  <c:v>1954</c:v>
                </c:pt>
                <c:pt idx="23">
                  <c:v>1955</c:v>
                </c:pt>
                <c:pt idx="24">
                  <c:v>1956</c:v>
                </c:pt>
                <c:pt idx="25">
                  <c:v>1957</c:v>
                </c:pt>
                <c:pt idx="26">
                  <c:v>1958</c:v>
                </c:pt>
                <c:pt idx="27">
                  <c:v>1959</c:v>
                </c:pt>
                <c:pt idx="28">
                  <c:v>1960</c:v>
                </c:pt>
                <c:pt idx="29">
                  <c:v>1961</c:v>
                </c:pt>
                <c:pt idx="30">
                  <c:v>1962</c:v>
                </c:pt>
                <c:pt idx="31">
                  <c:v>1963</c:v>
                </c:pt>
                <c:pt idx="32">
                  <c:v>1964</c:v>
                </c:pt>
                <c:pt idx="33">
                  <c:v>1965</c:v>
                </c:pt>
                <c:pt idx="34">
                  <c:v>1966</c:v>
                </c:pt>
                <c:pt idx="35">
                  <c:v>1967</c:v>
                </c:pt>
                <c:pt idx="36">
                  <c:v>1968</c:v>
                </c:pt>
                <c:pt idx="37">
                  <c:v>1969</c:v>
                </c:pt>
                <c:pt idx="38">
                  <c:v>1970</c:v>
                </c:pt>
                <c:pt idx="39">
                  <c:v>1971</c:v>
                </c:pt>
                <c:pt idx="40">
                  <c:v>1972</c:v>
                </c:pt>
                <c:pt idx="41">
                  <c:v>1973</c:v>
                </c:pt>
                <c:pt idx="42">
                  <c:v>1974</c:v>
                </c:pt>
                <c:pt idx="43">
                  <c:v>1975</c:v>
                </c:pt>
                <c:pt idx="44">
                  <c:v>1976</c:v>
                </c:pt>
                <c:pt idx="45">
                  <c:v>1977</c:v>
                </c:pt>
                <c:pt idx="46">
                  <c:v>1978</c:v>
                </c:pt>
                <c:pt idx="47">
                  <c:v>1979</c:v>
                </c:pt>
                <c:pt idx="48">
                  <c:v>1980</c:v>
                </c:pt>
                <c:pt idx="49">
                  <c:v>1981</c:v>
                </c:pt>
                <c:pt idx="50">
                  <c:v>1982</c:v>
                </c:pt>
                <c:pt idx="51">
                  <c:v>1983</c:v>
                </c:pt>
                <c:pt idx="52">
                  <c:v>1984</c:v>
                </c:pt>
                <c:pt idx="53">
                  <c:v>1985</c:v>
                </c:pt>
                <c:pt idx="54">
                  <c:v>1986</c:v>
                </c:pt>
                <c:pt idx="55">
                  <c:v>1987</c:v>
                </c:pt>
                <c:pt idx="56">
                  <c:v>1988</c:v>
                </c:pt>
                <c:pt idx="57">
                  <c:v>1989</c:v>
                </c:pt>
                <c:pt idx="58">
                  <c:v>1990</c:v>
                </c:pt>
                <c:pt idx="59">
                  <c:v>1991</c:v>
                </c:pt>
                <c:pt idx="60">
                  <c:v>1992</c:v>
                </c:pt>
                <c:pt idx="61">
                  <c:v>1993</c:v>
                </c:pt>
                <c:pt idx="62">
                  <c:v>1994</c:v>
                </c:pt>
                <c:pt idx="63">
                  <c:v>1995</c:v>
                </c:pt>
                <c:pt idx="64">
                  <c:v>1996</c:v>
                </c:pt>
                <c:pt idx="65">
                  <c:v>1997</c:v>
                </c:pt>
                <c:pt idx="66">
                  <c:v>1998</c:v>
                </c:pt>
                <c:pt idx="67">
                  <c:v>1999</c:v>
                </c:pt>
                <c:pt idx="68">
                  <c:v>2000</c:v>
                </c:pt>
                <c:pt idx="69">
                  <c:v>2001</c:v>
                </c:pt>
                <c:pt idx="70">
                  <c:v>2002</c:v>
                </c:pt>
                <c:pt idx="71">
                  <c:v>2003</c:v>
                </c:pt>
                <c:pt idx="72">
                  <c:v>2004</c:v>
                </c:pt>
                <c:pt idx="73">
                  <c:v>2005</c:v>
                </c:pt>
                <c:pt idx="74">
                  <c:v>2006</c:v>
                </c:pt>
                <c:pt idx="75">
                  <c:v>2007</c:v>
                </c:pt>
                <c:pt idx="76">
                  <c:v>2008</c:v>
                </c:pt>
                <c:pt idx="77">
                  <c:v>2009</c:v>
                </c:pt>
                <c:pt idx="78">
                  <c:v>2010</c:v>
                </c:pt>
                <c:pt idx="79">
                  <c:v>2011</c:v>
                </c:pt>
                <c:pt idx="80">
                  <c:v>2012</c:v>
                </c:pt>
                <c:pt idx="81">
                  <c:v>2013</c:v>
                </c:pt>
                <c:pt idx="82">
                  <c:v>2014</c:v>
                </c:pt>
                <c:pt idx="83">
                  <c:v>2015</c:v>
                </c:pt>
              </c:numCache>
            </c:numRef>
          </c:cat>
          <c:val>
            <c:numRef>
              <c:f>Sheet1!$AA$5:$AA$88</c:f>
              <c:numCache>
                <c:formatCode>0%</c:formatCode>
                <c:ptCount val="84"/>
                <c:pt idx="0">
                  <c:v>1.0695553021664768</c:v>
                </c:pt>
                <c:pt idx="1">
                  <c:v>1.1027646416878865</c:v>
                </c:pt>
                <c:pt idx="2">
                  <c:v>1.1091004002088045</c:v>
                </c:pt>
                <c:pt idx="3">
                  <c:v>1.097198496754356</c:v>
                </c:pt>
                <c:pt idx="4">
                  <c:v>1.1019128757434495</c:v>
                </c:pt>
                <c:pt idx="5">
                  <c:v>1.0574977000919963</c:v>
                </c:pt>
                <c:pt idx="6">
                  <c:v>1.027114967462039</c:v>
                </c:pt>
                <c:pt idx="7">
                  <c:v>1.0418896193242624</c:v>
                </c:pt>
                <c:pt idx="8">
                  <c:v>1.0617526865445739</c:v>
                </c:pt>
                <c:pt idx="9">
                  <c:v>1.0670791731120797</c:v>
                </c:pt>
                <c:pt idx="10">
                  <c:v>1.0903118040089088</c:v>
                </c:pt>
                <c:pt idx="11">
                  <c:v>1.1039042258554452</c:v>
                </c:pt>
                <c:pt idx="12">
                  <c:v>1.0795804545076169</c:v>
                </c:pt>
                <c:pt idx="13">
                  <c:v>1.0665746529187301</c:v>
                </c:pt>
                <c:pt idx="14">
                  <c:v>1.0580055621771951</c:v>
                </c:pt>
                <c:pt idx="15">
                  <c:v>0.98548783210538071</c:v>
                </c:pt>
                <c:pt idx="16">
                  <c:v>0.98055228735552624</c:v>
                </c:pt>
                <c:pt idx="17">
                  <c:v>0.99474495515695072</c:v>
                </c:pt>
                <c:pt idx="18">
                  <c:v>1.0007938226167279</c:v>
                </c:pt>
                <c:pt idx="19">
                  <c:v>0.98948548997616714</c:v>
                </c:pt>
                <c:pt idx="20">
                  <c:v>0.97723566186463717</c:v>
                </c:pt>
                <c:pt idx="21">
                  <c:v>0.98671752605408347</c:v>
                </c:pt>
                <c:pt idx="22">
                  <c:v>0.98808689558514362</c:v>
                </c:pt>
                <c:pt idx="23">
                  <c:v>0.99139125994017663</c:v>
                </c:pt>
                <c:pt idx="24">
                  <c:v>0.99316377536018807</c:v>
                </c:pt>
                <c:pt idx="25">
                  <c:v>0.97835433654558934</c:v>
                </c:pt>
                <c:pt idx="26">
                  <c:v>0.95479931491548142</c:v>
                </c:pt>
                <c:pt idx="27">
                  <c:v>0.96853716316257032</c:v>
                </c:pt>
                <c:pt idx="28">
                  <c:v>0.96977842353795862</c:v>
                </c:pt>
                <c:pt idx="29">
                  <c:v>0.96205389657683915</c:v>
                </c:pt>
                <c:pt idx="30">
                  <c:v>0.96126607891313776</c:v>
                </c:pt>
                <c:pt idx="31">
                  <c:v>0.94595759971254034</c:v>
                </c:pt>
                <c:pt idx="32">
                  <c:v>0.9334741288278775</c:v>
                </c:pt>
                <c:pt idx="33">
                  <c:v>0.92141089108910879</c:v>
                </c:pt>
                <c:pt idx="34">
                  <c:v>0.9140934283452099</c:v>
                </c:pt>
                <c:pt idx="35">
                  <c:v>0.89818809318377923</c:v>
                </c:pt>
                <c:pt idx="36">
                  <c:v>0.85288316510035977</c:v>
                </c:pt>
                <c:pt idx="37">
                  <c:v>0.84215372948377665</c:v>
                </c:pt>
                <c:pt idx="38">
                  <c:v>0.82135698536780921</c:v>
                </c:pt>
                <c:pt idx="39">
                  <c:v>0.77222248036801266</c:v>
                </c:pt>
                <c:pt idx="40">
                  <c:v>0.73639364739471813</c:v>
                </c:pt>
                <c:pt idx="41">
                  <c:v>0.66389337959859629</c:v>
                </c:pt>
                <c:pt idx="42">
                  <c:v>0.56899703713042937</c:v>
                </c:pt>
                <c:pt idx="43">
                  <c:v>0.52596613236084011</c:v>
                </c:pt>
                <c:pt idx="44">
                  <c:v>0.52512054751905424</c:v>
                </c:pt>
                <c:pt idx="45">
                  <c:v>0.52344091239990287</c:v>
                </c:pt>
                <c:pt idx="46">
                  <c:v>0.50031944658632765</c:v>
                </c:pt>
                <c:pt idx="47">
                  <c:v>0.46568037158093933</c:v>
                </c:pt>
                <c:pt idx="48">
                  <c:v>0.41114223965420632</c:v>
                </c:pt>
                <c:pt idx="49">
                  <c:v>0.3845792463305952</c:v>
                </c:pt>
                <c:pt idx="50">
                  <c:v>0.4073985806588285</c:v>
                </c:pt>
                <c:pt idx="51">
                  <c:v>0.39864253393665156</c:v>
                </c:pt>
                <c:pt idx="52">
                  <c:v>0.38428373941593225</c:v>
                </c:pt>
                <c:pt idx="53">
                  <c:v>0.36949656325469071</c:v>
                </c:pt>
                <c:pt idx="54">
                  <c:v>0.3947821521499108</c:v>
                </c:pt>
                <c:pt idx="55">
                  <c:v>0.37960674282405865</c:v>
                </c:pt>
                <c:pt idx="56">
                  <c:v>0.36568140936356069</c:v>
                </c:pt>
                <c:pt idx="57">
                  <c:v>0.36199515104559754</c:v>
                </c:pt>
                <c:pt idx="58">
                  <c:v>0.37420674497049317</c:v>
                </c:pt>
                <c:pt idx="59">
                  <c:v>0.36497515325184077</c:v>
                </c:pt>
                <c:pt idx="60">
                  <c:v>0.36662614561359597</c:v>
                </c:pt>
                <c:pt idx="61">
                  <c:v>0.36604821929809389</c:v>
                </c:pt>
                <c:pt idx="62">
                  <c:v>0.37701103242763628</c:v>
                </c:pt>
                <c:pt idx="63">
                  <c:v>0.38103055124462842</c:v>
                </c:pt>
                <c:pt idx="64">
                  <c:v>0.40436297415038686</c:v>
                </c:pt>
                <c:pt idx="65">
                  <c:v>0.39848226403536108</c:v>
                </c:pt>
                <c:pt idx="66">
                  <c:v>0.40375915089799125</c:v>
                </c:pt>
                <c:pt idx="67">
                  <c:v>0.40378118281404635</c:v>
                </c:pt>
                <c:pt idx="68">
                  <c:v>0.38620476474354726</c:v>
                </c:pt>
                <c:pt idx="69">
                  <c:v>0.37807279020619211</c:v>
                </c:pt>
                <c:pt idx="70">
                  <c:v>0.34826850285898364</c:v>
                </c:pt>
                <c:pt idx="71">
                  <c:v>0.34073574759046016</c:v>
                </c:pt>
                <c:pt idx="72">
                  <c:v>0.34289863817188082</c:v>
                </c:pt>
                <c:pt idx="73">
                  <c:v>0.33897124598529788</c:v>
                </c:pt>
                <c:pt idx="74">
                  <c:v>0.34943440750127974</c:v>
                </c:pt>
                <c:pt idx="75">
                  <c:v>0.328969545979166</c:v>
                </c:pt>
                <c:pt idx="76">
                  <c:v>0.32584297445731758</c:v>
                </c:pt>
                <c:pt idx="77">
                  <c:v>0.32952611088736744</c:v>
                </c:pt>
                <c:pt idx="78">
                  <c:v>0.33256875266521696</c:v>
                </c:pt>
                <c:pt idx="79">
                  <c:v>0.35341130959983946</c:v>
                </c:pt>
                <c:pt idx="80">
                  <c:v>0.35718081957839742</c:v>
                </c:pt>
                <c:pt idx="81">
                  <c:v>0.35757950701738173</c:v>
                </c:pt>
                <c:pt idx="82">
                  <c:v>0.34390025391222923</c:v>
                </c:pt>
                <c:pt idx="83">
                  <c:v>0.34983836268196766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84-4283-AF9D-720984C2C6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6884272"/>
        <c:axId val="1781726000"/>
      </c:lineChart>
      <c:catAx>
        <c:axId val="128688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58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1726000"/>
        <c:crosses val="autoZero"/>
        <c:auto val="1"/>
        <c:lblAlgn val="ctr"/>
        <c:lblOffset val="100"/>
        <c:noMultiLvlLbl val="0"/>
      </c:catAx>
      <c:valAx>
        <c:axId val="1781726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884272"/>
        <c:crosses val="autoZero"/>
        <c:crossBetween val="between"/>
      </c:valAx>
      <c:spPr>
        <a:solidFill>
          <a:schemeClr val="bg1">
            <a:lumMod val="95000"/>
          </a:schemeClr>
        </a:solidFill>
        <a:ln w="9525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i="1" baseline="0"/>
              <a:t>Nominal</a:t>
            </a:r>
            <a:r>
              <a:rPr lang="en-US" sz="1100" baseline="0"/>
              <a:t> fares &amp; costs per boarding, 1940-1983 </a:t>
            </a:r>
          </a:p>
        </c:rich>
      </c:tx>
      <c:layout>
        <c:manualLayout>
          <c:xMode val="edge"/>
          <c:yMode val="edge"/>
          <c:x val="0.19971459624425683"/>
          <c:y val="1.54554865760377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349357904156427"/>
          <c:y val="0.18989641173091715"/>
          <c:w val="0.63936994136659897"/>
          <c:h val="0.6250646714081548"/>
        </c:manualLayout>
      </c:layout>
      <c:lineChart>
        <c:grouping val="standard"/>
        <c:varyColors val="0"/>
        <c:ser>
          <c:idx val="0"/>
          <c:order val="0"/>
          <c:tx>
            <c:v>Boardings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Sheet1!$B$13:$B$56</c:f>
              <c:numCache>
                <c:formatCode>General</c:formatCode>
                <c:ptCount val="44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</c:numCache>
            </c:numRef>
          </c:cat>
          <c:val>
            <c:numRef>
              <c:f>Sheet1!$D$13:$D$56</c:f>
              <c:numCache>
                <c:formatCode>#,##0_);[Red]\(#,##0\)</c:formatCode>
                <c:ptCount val="44"/>
                <c:pt idx="0">
                  <c:v>13130</c:v>
                </c:pt>
                <c:pt idx="1">
                  <c:v>14123</c:v>
                </c:pt>
                <c:pt idx="2">
                  <c:v>18038</c:v>
                </c:pt>
                <c:pt idx="3">
                  <c:v>22096</c:v>
                </c:pt>
                <c:pt idx="4">
                  <c:v>23142</c:v>
                </c:pt>
                <c:pt idx="5">
                  <c:v>23368</c:v>
                </c:pt>
                <c:pt idx="6">
                  <c:v>23463</c:v>
                </c:pt>
                <c:pt idx="7">
                  <c:v>22624</c:v>
                </c:pt>
                <c:pt idx="8">
                  <c:v>21429</c:v>
                </c:pt>
                <c:pt idx="9">
                  <c:v>19069</c:v>
                </c:pt>
                <c:pt idx="10">
                  <c:v>17301</c:v>
                </c:pt>
                <c:pt idx="11">
                  <c:v>16175</c:v>
                </c:pt>
                <c:pt idx="12">
                  <c:v>15168</c:v>
                </c:pt>
                <c:pt idx="13">
                  <c:v>13943</c:v>
                </c:pt>
                <c:pt idx="14">
                  <c:v>12431</c:v>
                </c:pt>
                <c:pt idx="15">
                  <c:v>11569</c:v>
                </c:pt>
                <c:pt idx="16">
                  <c:v>10981</c:v>
                </c:pt>
                <c:pt idx="17">
                  <c:v>10428</c:v>
                </c:pt>
                <c:pt idx="18">
                  <c:v>9770</c:v>
                </c:pt>
                <c:pt idx="19">
                  <c:v>9596</c:v>
                </c:pt>
                <c:pt idx="20">
                  <c:v>9395</c:v>
                </c:pt>
                <c:pt idx="21">
                  <c:v>8883</c:v>
                </c:pt>
                <c:pt idx="22">
                  <c:v>8695</c:v>
                </c:pt>
                <c:pt idx="23">
                  <c:v>8400</c:v>
                </c:pt>
                <c:pt idx="24">
                  <c:v>8328</c:v>
                </c:pt>
                <c:pt idx="25">
                  <c:v>8253</c:v>
                </c:pt>
                <c:pt idx="26">
                  <c:v>8083</c:v>
                </c:pt>
                <c:pt idx="27">
                  <c:v>8172</c:v>
                </c:pt>
                <c:pt idx="28">
                  <c:v>8019</c:v>
                </c:pt>
                <c:pt idx="29">
                  <c:v>7803</c:v>
                </c:pt>
                <c:pt idx="30">
                  <c:v>7332</c:v>
                </c:pt>
                <c:pt idx="31" formatCode="#,##0">
                  <c:v>6847</c:v>
                </c:pt>
                <c:pt idx="32" formatCode="#,##0">
                  <c:v>6567</c:v>
                </c:pt>
                <c:pt idx="33" formatCode="#,##0">
                  <c:v>6660</c:v>
                </c:pt>
                <c:pt idx="34" formatCode="#,##0">
                  <c:v>7174</c:v>
                </c:pt>
                <c:pt idx="35" formatCode="#,##0">
                  <c:v>7213</c:v>
                </c:pt>
                <c:pt idx="36" formatCode="#,##0">
                  <c:v>7326</c:v>
                </c:pt>
                <c:pt idx="37" formatCode="#,##0">
                  <c:v>7536</c:v>
                </c:pt>
                <c:pt idx="38" formatCode="#,##0">
                  <c:v>7868</c:v>
                </c:pt>
                <c:pt idx="39" formatCode="#,##0">
                  <c:v>8394</c:v>
                </c:pt>
                <c:pt idx="40" formatCode="#,##0">
                  <c:v>8567</c:v>
                </c:pt>
                <c:pt idx="41" formatCode="#,##0">
                  <c:v>8284</c:v>
                </c:pt>
                <c:pt idx="42" formatCode="#,##0">
                  <c:v>8052</c:v>
                </c:pt>
                <c:pt idx="43" formatCode="#,##0">
                  <c:v>8284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E5-499A-B7B0-07DFFB697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7387840"/>
        <c:axId val="1347388256"/>
      </c:lineChart>
      <c:lineChart>
        <c:grouping val="standard"/>
        <c:varyColors val="0"/>
        <c:ser>
          <c:idx val="1"/>
          <c:order val="1"/>
          <c:tx>
            <c:v>Fares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Sheet1!$B$13:$B$56</c:f>
              <c:numCache>
                <c:formatCode>General</c:formatCode>
                <c:ptCount val="44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</c:numCache>
            </c:numRef>
          </c:cat>
          <c:val>
            <c:numRef>
              <c:f>Sheet1!$N$13:$N$56</c:f>
              <c:numCache>
                <c:formatCode>"$"#,##0.00</c:formatCode>
                <c:ptCount val="44"/>
                <c:pt idx="0">
                  <c:v>5.3427265803503425E-2</c:v>
                </c:pt>
                <c:pt idx="1">
                  <c:v>5.372796148127168E-2</c:v>
                </c:pt>
                <c:pt idx="2">
                  <c:v>5.427985364231068E-2</c:v>
                </c:pt>
                <c:pt idx="3">
                  <c:v>5.5919623461259955E-2</c:v>
                </c:pt>
                <c:pt idx="4">
                  <c:v>5.6040964480165933E-2</c:v>
                </c:pt>
                <c:pt idx="5">
                  <c:v>5.6217904827114001E-2</c:v>
                </c:pt>
                <c:pt idx="6">
                  <c:v>5.6748923837531433E-2</c:v>
                </c:pt>
                <c:pt idx="7">
                  <c:v>5.8530763790664783E-2</c:v>
                </c:pt>
                <c:pt idx="8">
                  <c:v>6.6116011013113068E-2</c:v>
                </c:pt>
                <c:pt idx="9">
                  <c:v>7.4450679112695997E-2</c:v>
                </c:pt>
                <c:pt idx="10">
                  <c:v>8.0157216345875956E-2</c:v>
                </c:pt>
                <c:pt idx="11">
                  <c:v>8.7270479134466769E-2</c:v>
                </c:pt>
                <c:pt idx="12">
                  <c:v>9.4811445147679321E-2</c:v>
                </c:pt>
                <c:pt idx="13">
                  <c:v>0.10389442731119558</c:v>
                </c:pt>
                <c:pt idx="14">
                  <c:v>0.11342611213900732</c:v>
                </c:pt>
                <c:pt idx="15">
                  <c:v>0.11746045466332442</c:v>
                </c:pt>
                <c:pt idx="16">
                  <c:v>0.12303979601129222</c:v>
                </c:pt>
                <c:pt idx="17">
                  <c:v>0.12656309934790946</c:v>
                </c:pt>
                <c:pt idx="18">
                  <c:v>0.13123848515864894</c:v>
                </c:pt>
                <c:pt idx="19">
                  <c:v>0.13633805752396833</c:v>
                </c:pt>
                <c:pt idx="20">
                  <c:v>0.14208621607237892</c:v>
                </c:pt>
                <c:pt idx="21">
                  <c:v>0.14869976359338063</c:v>
                </c:pt>
                <c:pt idx="22">
                  <c:v>0.15298447383553768</c:v>
                </c:pt>
                <c:pt idx="23">
                  <c:v>0.15670238095238095</c:v>
                </c:pt>
                <c:pt idx="24">
                  <c:v>0.15922190201729106</c:v>
                </c:pt>
                <c:pt idx="25">
                  <c:v>0.1623773173391494</c:v>
                </c:pt>
                <c:pt idx="26">
                  <c:v>0.17139675862922182</c:v>
                </c:pt>
                <c:pt idx="27">
                  <c:v>0.17834067547723936</c:v>
                </c:pt>
                <c:pt idx="28">
                  <c:v>0.18333956852475372</c:v>
                </c:pt>
                <c:pt idx="29">
                  <c:v>0.19924388055875947</c:v>
                </c:pt>
                <c:pt idx="30">
                  <c:v>0.22355428259683577</c:v>
                </c:pt>
                <c:pt idx="31">
                  <c:v>0.24271943917043962</c:v>
                </c:pt>
                <c:pt idx="32">
                  <c:v>0.25136287498096543</c:v>
                </c:pt>
                <c:pt idx="33">
                  <c:v>0.25280780780780782</c:v>
                </c:pt>
                <c:pt idx="34">
                  <c:v>0.25163088932255367</c:v>
                </c:pt>
                <c:pt idx="35">
                  <c:v>0.25793705808956052</c:v>
                </c:pt>
                <c:pt idx="36">
                  <c:v>0.27649467649467646</c:v>
                </c:pt>
                <c:pt idx="37">
                  <c:v>0.28623938428874734</c:v>
                </c:pt>
                <c:pt idx="38">
                  <c:v>0.28863751906456531</c:v>
                </c:pt>
                <c:pt idx="39">
                  <c:v>0.29024303073624019</c:v>
                </c:pt>
                <c:pt idx="40">
                  <c:v>0.29977821874635224</c:v>
                </c:pt>
                <c:pt idx="41">
                  <c:v>0.32609850313858041</c:v>
                </c:pt>
                <c:pt idx="42">
                  <c:v>0.38214108296075511</c:v>
                </c:pt>
                <c:pt idx="43">
                  <c:v>0.38285852245292129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E5-499A-B7B0-07DFFB6972E8}"/>
            </c:ext>
          </c:extLst>
        </c:ser>
        <c:ser>
          <c:idx val="2"/>
          <c:order val="2"/>
          <c:tx>
            <c:v>Costs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Sheet1!$B$13:$B$56</c:f>
              <c:numCache>
                <c:formatCode>General</c:formatCode>
                <c:ptCount val="44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</c:numCache>
            </c:numRef>
          </c:cat>
          <c:val>
            <c:numRef>
              <c:f>Sheet1!$P$13:$P$56</c:f>
              <c:numCache>
                <c:formatCode>"$"#,##0.00</c:formatCode>
                <c:ptCount val="44"/>
                <c:pt idx="0">
                  <c:v>5.0319878141660321E-2</c:v>
                </c:pt>
                <c:pt idx="1">
                  <c:v>5.0350492105076826E-2</c:v>
                </c:pt>
                <c:pt idx="2">
                  <c:v>4.9783789777137155E-2</c:v>
                </c:pt>
                <c:pt idx="3">
                  <c:v>5.065622737146995E-2</c:v>
                </c:pt>
                <c:pt idx="4">
                  <c:v>5.1909947281998096E-2</c:v>
                </c:pt>
                <c:pt idx="5">
                  <c:v>5.2708832591578228E-2</c:v>
                </c:pt>
                <c:pt idx="6">
                  <c:v>5.3637642245237184E-2</c:v>
                </c:pt>
                <c:pt idx="7">
                  <c:v>5.9392680339462517E-2</c:v>
                </c:pt>
                <c:pt idx="8">
                  <c:v>6.7427318120304267E-2</c:v>
                </c:pt>
                <c:pt idx="9">
                  <c:v>7.4843987623892189E-2</c:v>
                </c:pt>
                <c:pt idx="10">
                  <c:v>8.0093636205999658E-2</c:v>
                </c:pt>
                <c:pt idx="11">
                  <c:v>8.8197836166924254E-2</c:v>
                </c:pt>
                <c:pt idx="12">
                  <c:v>9.7020042194092826E-2</c:v>
                </c:pt>
                <c:pt idx="13">
                  <c:v>0.10529297855554758</c:v>
                </c:pt>
                <c:pt idx="14">
                  <c:v>0.11479366100876841</c:v>
                </c:pt>
                <c:pt idx="15">
                  <c:v>0.11848042181692454</c:v>
                </c:pt>
                <c:pt idx="16">
                  <c:v>0.12388671341407888</c:v>
                </c:pt>
                <c:pt idx="17">
                  <c:v>0.1293632527809743</c:v>
                </c:pt>
                <c:pt idx="18">
                  <c:v>0.13745138178096214</c:v>
                </c:pt>
                <c:pt idx="19">
                  <c:v>0.14076698624426845</c:v>
                </c:pt>
                <c:pt idx="20">
                  <c:v>0.14651410324640765</c:v>
                </c:pt>
                <c:pt idx="21">
                  <c:v>0.15456489924575031</c:v>
                </c:pt>
                <c:pt idx="22">
                  <c:v>0.15914893617021275</c:v>
                </c:pt>
                <c:pt idx="23">
                  <c:v>0.16565476190476192</c:v>
                </c:pt>
                <c:pt idx="24">
                  <c:v>0.17056916426512969</c:v>
                </c:pt>
                <c:pt idx="25">
                  <c:v>0.176226826608506</c:v>
                </c:pt>
                <c:pt idx="26">
                  <c:v>0.1875046393665718</c:v>
                </c:pt>
                <c:pt idx="27">
                  <c:v>0.19855604503181595</c:v>
                </c:pt>
                <c:pt idx="28">
                  <c:v>0.21496445940890385</c:v>
                </c:pt>
                <c:pt idx="29">
                  <c:v>0.23658849160579262</c:v>
                </c:pt>
                <c:pt idx="30">
                  <c:v>0.27217675941080194</c:v>
                </c:pt>
                <c:pt idx="31">
                  <c:v>0.3143128377391558</c:v>
                </c:pt>
                <c:pt idx="32">
                  <c:v>0.34134307903152122</c:v>
                </c:pt>
                <c:pt idx="33">
                  <c:v>0.38079579579579576</c:v>
                </c:pt>
                <c:pt idx="34">
                  <c:v>0.4422358516866462</c:v>
                </c:pt>
                <c:pt idx="35">
                  <c:v>0.49040621100790244</c:v>
                </c:pt>
                <c:pt idx="36">
                  <c:v>0.52653562653562658</c:v>
                </c:pt>
                <c:pt idx="37">
                  <c:v>0.54684182590233543</c:v>
                </c:pt>
                <c:pt idx="38">
                  <c:v>0.57690645653279105</c:v>
                </c:pt>
                <c:pt idx="39">
                  <c:v>0.62326661901358116</c:v>
                </c:pt>
                <c:pt idx="40">
                  <c:v>0.72913505311077387</c:v>
                </c:pt>
                <c:pt idx="41">
                  <c:v>0.8479357798165138</c:v>
                </c:pt>
                <c:pt idx="42">
                  <c:v>0.93800298062593146</c:v>
                </c:pt>
                <c:pt idx="43">
                  <c:v>0.96040560115886042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E5-499A-B7B0-07DFFB697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3688368"/>
        <c:axId val="1653680048"/>
      </c:lineChart>
      <c:catAx>
        <c:axId val="1347387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7388256"/>
        <c:crosses val="autoZero"/>
        <c:auto val="1"/>
        <c:lblAlgn val="ctr"/>
        <c:lblOffset val="100"/>
        <c:noMultiLvlLbl val="0"/>
      </c:catAx>
      <c:valAx>
        <c:axId val="1347388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7387840"/>
        <c:crosses val="autoZero"/>
        <c:crossBetween val="between"/>
        <c:dispUnits>
          <c:builtInUnit val="thousand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/>
                    <a:t>Billions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valAx>
        <c:axId val="1653680048"/>
        <c:scaling>
          <c:orientation val="minMax"/>
        </c:scaling>
        <c:delete val="0"/>
        <c:axPos val="r"/>
        <c:numFmt formatCode="&quot;$&quot;#,##0.0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3688368"/>
        <c:crosses val="max"/>
        <c:crossBetween val="between"/>
      </c:valAx>
      <c:catAx>
        <c:axId val="1653688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53680048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95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2199170451833548"/>
          <c:y val="0.23668926800816562"/>
          <c:w val="0.50630523664606941"/>
          <c:h val="0.15682925051035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75000"/>
          <a:lumOff val="2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i="1">
                <a:solidFill>
                  <a:schemeClr val="tx1">
                    <a:lumMod val="65000"/>
                    <a:lumOff val="35000"/>
                  </a:schemeClr>
                </a:solidFill>
              </a:rPr>
              <a:t>Real </a:t>
            </a:r>
            <a:r>
              <a:rPr lang="en-US" sz="1100" i="0">
                <a:solidFill>
                  <a:schemeClr val="tx1">
                    <a:lumMod val="65000"/>
                    <a:lumOff val="35000"/>
                  </a:schemeClr>
                </a:solidFill>
              </a:rPr>
              <a:t>f</a:t>
            </a:r>
            <a:r>
              <a:rPr lang="en-US" sz="1100" i="0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ares &amp; costs per</a:t>
            </a:r>
          </a:p>
          <a:p>
            <a:pPr>
              <a:defRPr/>
            </a:pPr>
            <a:r>
              <a:rPr lang="en-US" sz="1100" i="0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boarding, 1940-1983</a:t>
            </a:r>
            <a:endParaRPr lang="en-US" sz="1100" i="1">
              <a:solidFill>
                <a:schemeClr val="tx1">
                  <a:lumMod val="65000"/>
                  <a:lumOff val="35000"/>
                </a:schemeClr>
              </a:solidFill>
            </a:endParaRPr>
          </a:p>
        </c:rich>
      </c:tx>
      <c:layout>
        <c:manualLayout>
          <c:xMode val="edge"/>
          <c:yMode val="edge"/>
          <c:x val="0.23941789025960269"/>
          <c:y val="5.167191184039482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00890185917299"/>
          <c:y val="0.17064814814814816"/>
          <c:w val="0.63778306643337968"/>
          <c:h val="0.63766714927090951"/>
        </c:manualLayout>
      </c:layout>
      <c:lineChart>
        <c:grouping val="standard"/>
        <c:varyColors val="0"/>
        <c:ser>
          <c:idx val="0"/>
          <c:order val="0"/>
          <c:tx>
            <c:v>Boardings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Sheet1!$B$13:$B$56</c:f>
              <c:numCache>
                <c:formatCode>General</c:formatCode>
                <c:ptCount val="44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</c:numCache>
            </c:numRef>
          </c:cat>
          <c:val>
            <c:numRef>
              <c:f>Sheet1!$D$13:$D$56</c:f>
              <c:numCache>
                <c:formatCode>#,##0_);[Red]\(#,##0\)</c:formatCode>
                <c:ptCount val="44"/>
                <c:pt idx="0">
                  <c:v>13130</c:v>
                </c:pt>
                <c:pt idx="1">
                  <c:v>14123</c:v>
                </c:pt>
                <c:pt idx="2">
                  <c:v>18038</c:v>
                </c:pt>
                <c:pt idx="3">
                  <c:v>22096</c:v>
                </c:pt>
                <c:pt idx="4">
                  <c:v>23142</c:v>
                </c:pt>
                <c:pt idx="5">
                  <c:v>23368</c:v>
                </c:pt>
                <c:pt idx="6">
                  <c:v>23463</c:v>
                </c:pt>
                <c:pt idx="7">
                  <c:v>22624</c:v>
                </c:pt>
                <c:pt idx="8">
                  <c:v>21429</c:v>
                </c:pt>
                <c:pt idx="9">
                  <c:v>19069</c:v>
                </c:pt>
                <c:pt idx="10">
                  <c:v>17301</c:v>
                </c:pt>
                <c:pt idx="11">
                  <c:v>16175</c:v>
                </c:pt>
                <c:pt idx="12">
                  <c:v>15168</c:v>
                </c:pt>
                <c:pt idx="13">
                  <c:v>13943</c:v>
                </c:pt>
                <c:pt idx="14">
                  <c:v>12431</c:v>
                </c:pt>
                <c:pt idx="15">
                  <c:v>11569</c:v>
                </c:pt>
                <c:pt idx="16">
                  <c:v>10981</c:v>
                </c:pt>
                <c:pt idx="17">
                  <c:v>10428</c:v>
                </c:pt>
                <c:pt idx="18">
                  <c:v>9770</c:v>
                </c:pt>
                <c:pt idx="19">
                  <c:v>9596</c:v>
                </c:pt>
                <c:pt idx="20">
                  <c:v>9395</c:v>
                </c:pt>
                <c:pt idx="21">
                  <c:v>8883</c:v>
                </c:pt>
                <c:pt idx="22">
                  <c:v>8695</c:v>
                </c:pt>
                <c:pt idx="23">
                  <c:v>8400</c:v>
                </c:pt>
                <c:pt idx="24">
                  <c:v>8328</c:v>
                </c:pt>
                <c:pt idx="25">
                  <c:v>8253</c:v>
                </c:pt>
                <c:pt idx="26">
                  <c:v>8083</c:v>
                </c:pt>
                <c:pt idx="27">
                  <c:v>8172</c:v>
                </c:pt>
                <c:pt idx="28">
                  <c:v>8019</c:v>
                </c:pt>
                <c:pt idx="29">
                  <c:v>7803</c:v>
                </c:pt>
                <c:pt idx="30">
                  <c:v>7332</c:v>
                </c:pt>
                <c:pt idx="31" formatCode="#,##0">
                  <c:v>6847</c:v>
                </c:pt>
                <c:pt idx="32" formatCode="#,##0">
                  <c:v>6567</c:v>
                </c:pt>
                <c:pt idx="33" formatCode="#,##0">
                  <c:v>6660</c:v>
                </c:pt>
                <c:pt idx="34" formatCode="#,##0">
                  <c:v>7174</c:v>
                </c:pt>
                <c:pt idx="35" formatCode="#,##0">
                  <c:v>7213</c:v>
                </c:pt>
                <c:pt idx="36" formatCode="#,##0">
                  <c:v>7326</c:v>
                </c:pt>
                <c:pt idx="37" formatCode="#,##0">
                  <c:v>7536</c:v>
                </c:pt>
                <c:pt idx="38" formatCode="#,##0">
                  <c:v>7868</c:v>
                </c:pt>
                <c:pt idx="39" formatCode="#,##0">
                  <c:v>8394</c:v>
                </c:pt>
                <c:pt idx="40" formatCode="#,##0">
                  <c:v>8567</c:v>
                </c:pt>
                <c:pt idx="41" formatCode="#,##0">
                  <c:v>8284</c:v>
                </c:pt>
                <c:pt idx="42" formatCode="#,##0">
                  <c:v>8052</c:v>
                </c:pt>
                <c:pt idx="43" formatCode="#,##0">
                  <c:v>8284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E9-4B3B-AF0D-E6AA6BE4B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689744"/>
        <c:axId val="1617690160"/>
      </c:lineChart>
      <c:lineChart>
        <c:grouping val="standard"/>
        <c:varyColors val="0"/>
        <c:ser>
          <c:idx val="1"/>
          <c:order val="1"/>
          <c:tx>
            <c:v>Fares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Sheet1!$B$13:$B$56</c:f>
              <c:numCache>
                <c:formatCode>General</c:formatCode>
                <c:ptCount val="44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</c:numCache>
            </c:numRef>
          </c:cat>
          <c:val>
            <c:numRef>
              <c:f>Sheet1!$Q$13:$Q$56</c:f>
              <c:numCache>
                <c:formatCode>"$"#,##0.00</c:formatCode>
                <c:ptCount val="44"/>
                <c:pt idx="0">
                  <c:v>0.38009683385921006</c:v>
                </c:pt>
                <c:pt idx="1">
                  <c:v>0.3640343512608612</c:v>
                </c:pt>
                <c:pt idx="2">
                  <c:v>0.33167321612111306</c:v>
                </c:pt>
                <c:pt idx="3">
                  <c:v>0.32194187842436367</c:v>
                </c:pt>
                <c:pt idx="4">
                  <c:v>0.31714091262639355</c:v>
                </c:pt>
                <c:pt idx="5">
                  <c:v>0.31107240671003078</c:v>
                </c:pt>
                <c:pt idx="6">
                  <c:v>0.28985604175477592</c:v>
                </c:pt>
                <c:pt idx="7">
                  <c:v>0.26141991361211714</c:v>
                </c:pt>
                <c:pt idx="8">
                  <c:v>0.2732429334815793</c:v>
                </c:pt>
                <c:pt idx="9">
                  <c:v>0.3115667075472488</c:v>
                </c:pt>
                <c:pt idx="10">
                  <c:v>0.3312721472219603</c:v>
                </c:pt>
                <c:pt idx="11">
                  <c:v>0.33431306622280343</c:v>
                </c:pt>
                <c:pt idx="12">
                  <c:v>0.35634792213995697</c:v>
                </c:pt>
                <c:pt idx="13">
                  <c:v>0.38756123446423518</c:v>
                </c:pt>
                <c:pt idx="14">
                  <c:v>0.4199717758009342</c:v>
                </c:pt>
                <c:pt idx="15">
                  <c:v>0.43653213748011604</c:v>
                </c:pt>
                <c:pt idx="16">
                  <c:v>0.45054278245311413</c:v>
                </c:pt>
                <c:pt idx="17">
                  <c:v>0.44860087882746552</c:v>
                </c:pt>
                <c:pt idx="18">
                  <c:v>0.45229595577167592</c:v>
                </c:pt>
                <c:pt idx="19">
                  <c:v>0.46664159894801527</c:v>
                </c:pt>
                <c:pt idx="20">
                  <c:v>0.47810091624354523</c:v>
                </c:pt>
                <c:pt idx="21">
                  <c:v>0.49533432956189671</c:v>
                </c:pt>
                <c:pt idx="22">
                  <c:v>0.50454482099402487</c:v>
                </c:pt>
                <c:pt idx="23">
                  <c:v>0.51005088702147527</c:v>
                </c:pt>
                <c:pt idx="24">
                  <c:v>0.51156456261039318</c:v>
                </c:pt>
                <c:pt idx="25">
                  <c:v>0.51342161291997712</c:v>
                </c:pt>
                <c:pt idx="26">
                  <c:v>0.52688633208242264</c:v>
                </c:pt>
                <c:pt idx="27">
                  <c:v>0.53181830172254607</c:v>
                </c:pt>
                <c:pt idx="28">
                  <c:v>0.52473048922601928</c:v>
                </c:pt>
                <c:pt idx="29">
                  <c:v>0.54072726167990304</c:v>
                </c:pt>
                <c:pt idx="30">
                  <c:v>0.57386614810940317</c:v>
                </c:pt>
                <c:pt idx="31">
                  <c:v>0.59691002818211814</c:v>
                </c:pt>
                <c:pt idx="32">
                  <c:v>0.59894120450009947</c:v>
                </c:pt>
                <c:pt idx="33">
                  <c:v>0.56710940670400134</c:v>
                </c:pt>
                <c:pt idx="34">
                  <c:v>0.50836585347923624</c:v>
                </c:pt>
                <c:pt idx="35">
                  <c:v>0.47751916330334998</c:v>
                </c:pt>
                <c:pt idx="36">
                  <c:v>0.48398716658822105</c:v>
                </c:pt>
                <c:pt idx="37">
                  <c:v>0.47045284942506987</c:v>
                </c:pt>
                <c:pt idx="38">
                  <c:v>0.44092479906182058</c:v>
                </c:pt>
                <c:pt idx="39">
                  <c:v>0.39818465373732126</c:v>
                </c:pt>
                <c:pt idx="40">
                  <c:v>0.36235328382447424</c:v>
                </c:pt>
                <c:pt idx="41">
                  <c:v>0.35730925096372507</c:v>
                </c:pt>
                <c:pt idx="42">
                  <c:v>0.39441711775016791</c:v>
                </c:pt>
                <c:pt idx="43">
                  <c:v>0.38285852245292129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E9-4B3B-AF0D-E6AA6BE4B328}"/>
            </c:ext>
          </c:extLst>
        </c:ser>
        <c:ser>
          <c:idx val="2"/>
          <c:order val="2"/>
          <c:tx>
            <c:v>Costs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Sheet1!$B$13:$B$56</c:f>
              <c:numCache>
                <c:formatCode>General</c:formatCode>
                <c:ptCount val="44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</c:numCache>
            </c:numRef>
          </c:cat>
          <c:val>
            <c:numRef>
              <c:f>Sheet1!$S$13:$S$56</c:f>
              <c:numCache>
                <c:formatCode>"$"#,##0.00</c:formatCode>
                <c:ptCount val="44"/>
                <c:pt idx="0">
                  <c:v>0.35798999020781197</c:v>
                </c:pt>
                <c:pt idx="1">
                  <c:v>0.34115027303847972</c:v>
                </c:pt>
                <c:pt idx="2">
                  <c:v>0.30420033507993005</c:v>
                </c:pt>
                <c:pt idx="3">
                  <c:v>0.29163932058950326</c:v>
                </c:pt>
                <c:pt idx="4">
                  <c:v>0.29376311075494371</c:v>
                </c:pt>
                <c:pt idx="5">
                  <c:v>0.29165554034006619</c:v>
                </c:pt>
                <c:pt idx="6">
                  <c:v>0.27396457269874991</c:v>
                </c:pt>
                <c:pt idx="7">
                  <c:v>0.2652695498569716</c:v>
                </c:pt>
                <c:pt idx="8">
                  <c:v>0.27866227737685911</c:v>
                </c:pt>
                <c:pt idx="9">
                  <c:v>0.31321265408990173</c:v>
                </c:pt>
                <c:pt idx="10">
                  <c:v>0.33100938448620598</c:v>
                </c:pt>
                <c:pt idx="11">
                  <c:v>0.33786555700867904</c:v>
                </c:pt>
                <c:pt idx="12">
                  <c:v>0.36464891330308097</c:v>
                </c:pt>
                <c:pt idx="13">
                  <c:v>0.39277830202743591</c:v>
                </c:pt>
                <c:pt idx="14">
                  <c:v>0.42503526529640645</c:v>
                </c:pt>
                <c:pt idx="15">
                  <c:v>0.44032276167782403</c:v>
                </c:pt>
                <c:pt idx="16">
                  <c:v>0.45364399470743588</c:v>
                </c:pt>
                <c:pt idx="17">
                  <c:v>0.45852597782864907</c:v>
                </c:pt>
                <c:pt idx="18">
                  <c:v>0.47370787631085914</c:v>
                </c:pt>
                <c:pt idx="19">
                  <c:v>0.48180040652677447</c:v>
                </c:pt>
                <c:pt idx="20">
                  <c:v>0.49300015822102033</c:v>
                </c:pt>
                <c:pt idx="21">
                  <c:v>0.51487170451092745</c:v>
                </c:pt>
                <c:pt idx="22">
                  <c:v>0.52487529942229105</c:v>
                </c:pt>
                <c:pt idx="23">
                  <c:v>0.53919000933706818</c:v>
                </c:pt>
                <c:pt idx="24">
                  <c:v>0.54802221809054574</c:v>
                </c:pt>
                <c:pt idx="25">
                  <c:v>0.55721244222879995</c:v>
                </c:pt>
                <c:pt idx="26">
                  <c:v>0.57640315064538739</c:v>
                </c:pt>
                <c:pt idx="27">
                  <c:v>0.59210126003499608</c:v>
                </c:pt>
                <c:pt idx="28">
                  <c:v>0.61524310796341453</c:v>
                </c:pt>
                <c:pt idx="29">
                  <c:v>0.64207666931708285</c:v>
                </c:pt>
                <c:pt idx="30">
                  <c:v>0.69868054735350182</c:v>
                </c:pt>
                <c:pt idx="31">
                  <c:v>0.77297675651407205</c:v>
                </c:pt>
                <c:pt idx="32">
                  <c:v>0.81334379596984496</c:v>
                </c:pt>
                <c:pt idx="33">
                  <c:v>0.85421759597435265</c:v>
                </c:pt>
                <c:pt idx="34">
                  <c:v>0.89344200462454282</c:v>
                </c:pt>
                <c:pt idx="35">
                  <c:v>0.90788956536035459</c:v>
                </c:pt>
                <c:pt idx="36">
                  <c:v>0.92166868897976095</c:v>
                </c:pt>
                <c:pt idx="37">
                  <c:v>0.89876973366126411</c:v>
                </c:pt>
                <c:pt idx="38">
                  <c:v>0.8812865501635887</c:v>
                </c:pt>
                <c:pt idx="39">
                  <c:v>0.85505998972111141</c:v>
                </c:pt>
                <c:pt idx="40">
                  <c:v>0.88133314672127505</c:v>
                </c:pt>
                <c:pt idx="41">
                  <c:v>0.92909134950192263</c:v>
                </c:pt>
                <c:pt idx="42">
                  <c:v>0.96813571886365557</c:v>
                </c:pt>
                <c:pt idx="43">
                  <c:v>0.96040560115886042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E9-4B3B-AF0D-E6AA6BE4B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706384"/>
        <c:axId val="1617702640"/>
      </c:lineChart>
      <c:catAx>
        <c:axId val="161768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7690160"/>
        <c:crosses val="autoZero"/>
        <c:auto val="1"/>
        <c:lblAlgn val="ctr"/>
        <c:lblOffset val="100"/>
        <c:noMultiLvlLbl val="0"/>
      </c:catAx>
      <c:valAx>
        <c:axId val="161769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7689744"/>
        <c:crosses val="autoZero"/>
        <c:crossBetween val="between"/>
        <c:dispUnits>
          <c:builtInUnit val="thousand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/>
                    <a:t>Billions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valAx>
        <c:axId val="1617702640"/>
        <c:scaling>
          <c:orientation val="minMax"/>
        </c:scaling>
        <c:delete val="0"/>
        <c:axPos val="r"/>
        <c:numFmt formatCode="&quot;$&quot;#,##0.0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7706384"/>
        <c:crosses val="max"/>
        <c:crossBetween val="between"/>
      </c:valAx>
      <c:catAx>
        <c:axId val="1617706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17702640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95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577599693626452"/>
          <c:y val="0.22633243299175335"/>
          <c:w val="0.41643274754537885"/>
          <c:h val="0.171596399550058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75000"/>
          <a:lumOff val="2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40000"/>
            <a:lumOff val="60000"/>
          </a:schemeClr>
        </a:solidFill>
        <a:round/>
      </a:ln>
    </cs:spPr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114301</xdr:colOff>
      <xdr:row>1</xdr:row>
      <xdr:rowOff>152400</xdr:rowOff>
    </xdr:from>
    <xdr:to>
      <xdr:col>18</xdr:col>
      <xdr:colOff>433389</xdr:colOff>
      <xdr:row>18</xdr:row>
      <xdr:rowOff>80963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B1A2BF7-9447-4DF7-81AB-EEE8521B76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342900</xdr:colOff>
      <xdr:row>1</xdr:row>
      <xdr:rowOff>153986</xdr:rowOff>
    </xdr:from>
    <xdr:to>
      <xdr:col>14</xdr:col>
      <xdr:colOff>23813</xdr:colOff>
      <xdr:row>18</xdr:row>
      <xdr:rowOff>90486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739303C-9FBC-49FB-9365-3B120EE7D2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22</xdr:row>
      <xdr:rowOff>152397</xdr:rowOff>
    </xdr:from>
    <xdr:to>
      <xdr:col>6</xdr:col>
      <xdr:colOff>190498</xdr:colOff>
      <xdr:row>41</xdr:row>
      <xdr:rowOff>148165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A884C00-E6C8-419C-B650-3BC4D0E025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309032</xdr:colOff>
      <xdr:row>19</xdr:row>
      <xdr:rowOff>97367</xdr:rowOff>
    </xdr:from>
    <xdr:to>
      <xdr:col>4</xdr:col>
      <xdr:colOff>457199</xdr:colOff>
      <xdr:row>20</xdr:row>
      <xdr:rowOff>119063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06702A4-3AC8-45B0-B826-FFFEFA703B77}"/>
            </a:ext>
          </a:extLst>
        </xdr:cNvPr>
        <xdr:cNvSpPr txBox="1"/>
      </xdr:nvSpPr>
      <xdr:spPr>
        <a:xfrm>
          <a:off x="956732" y="3535892"/>
          <a:ext cx="2091267" cy="2026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tx1">
                  <a:lumMod val="50000"/>
                  <a:lumOff val="50000"/>
                </a:schemeClr>
              </a:solidFill>
            </a:rPr>
            <a:t>Source: Transit_Data_A.pdf</a:t>
          </a:r>
        </a:p>
      </xdr:txBody>
    </xdr:sp>
    <xdr:clientData/>
  </xdr:twoCellAnchor>
  <xdr:twoCellAnchor>
    <xdr:from>
      <xdr:col>14</xdr:col>
      <xdr:colOff>410634</xdr:colOff>
      <xdr:row>18</xdr:row>
      <xdr:rowOff>170391</xdr:rowOff>
    </xdr:from>
    <xdr:to>
      <xdr:col>18</xdr:col>
      <xdr:colOff>352425</xdr:colOff>
      <xdr:row>20</xdr:row>
      <xdr:rowOff>66675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4C24CA04-8D18-4C89-926B-348683BB7C4E}"/>
            </a:ext>
          </a:extLst>
        </xdr:cNvPr>
        <xdr:cNvSpPr txBox="1"/>
      </xdr:nvSpPr>
      <xdr:spPr>
        <a:xfrm>
          <a:off x="9478434" y="3427941"/>
          <a:ext cx="2532591" cy="25823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>
            <a:solidFill>
              <a:schemeClr val="tx1">
                <a:lumMod val="50000"/>
                <a:lumOff val="50000"/>
              </a:schemeClr>
            </a:solidFill>
          </a:endParaRPr>
        </a:p>
      </xdr:txBody>
    </xdr:sp>
    <xdr:clientData/>
  </xdr:twoCellAnchor>
  <xdr:twoCellAnchor>
    <xdr:from>
      <xdr:col>14</xdr:col>
      <xdr:colOff>342900</xdr:colOff>
      <xdr:row>22</xdr:row>
      <xdr:rowOff>66674</xdr:rowOff>
    </xdr:from>
    <xdr:to>
      <xdr:col>18</xdr:col>
      <xdr:colOff>433591</xdr:colOff>
      <xdr:row>35</xdr:row>
      <xdr:rowOff>109986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AE97D29-AB17-444A-8D0D-B1426D66E5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319088</xdr:colOff>
      <xdr:row>36</xdr:row>
      <xdr:rowOff>3704</xdr:rowOff>
    </xdr:from>
    <xdr:to>
      <xdr:col>11</xdr:col>
      <xdr:colOff>222374</xdr:colOff>
      <xdr:row>50</xdr:row>
      <xdr:rowOff>150812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0B86A15-0A5D-4A69-A638-ADE47BE96C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28575</xdr:colOff>
      <xdr:row>2</xdr:row>
      <xdr:rowOff>61912</xdr:rowOff>
    </xdr:from>
    <xdr:to>
      <xdr:col>6</xdr:col>
      <xdr:colOff>297833</xdr:colOff>
      <xdr:row>17</xdr:row>
      <xdr:rowOff>47625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13A0261-B01E-4C64-AF5E-52753CDFE1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485776</xdr:colOff>
      <xdr:row>0</xdr:row>
      <xdr:rowOff>176212</xdr:rowOff>
    </xdr:from>
    <xdr:to>
      <xdr:col>26</xdr:col>
      <xdr:colOff>19051</xdr:colOff>
      <xdr:row>18</xdr:row>
      <xdr:rowOff>4762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AB799EC6-6979-4FBC-BD52-BF1D5D9BF0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66675</xdr:colOff>
      <xdr:row>2</xdr:row>
      <xdr:rowOff>85725</xdr:rowOff>
    </xdr:from>
    <xdr:to>
      <xdr:col>2</xdr:col>
      <xdr:colOff>214312</xdr:colOff>
      <xdr:row>4</xdr:row>
      <xdr:rowOff>14287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1119C14-264B-4DE4-95A0-448EF4DCB245}"/>
            </a:ext>
          </a:extLst>
        </xdr:cNvPr>
        <xdr:cNvSpPr txBox="1"/>
      </xdr:nvSpPr>
      <xdr:spPr>
        <a:xfrm>
          <a:off x="714375" y="447675"/>
          <a:ext cx="795337" cy="2905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i="1"/>
            <a:t>Fig. 15.</a:t>
          </a:r>
        </a:p>
      </xdr:txBody>
    </xdr:sp>
    <xdr:clientData/>
  </xdr:twoCellAnchor>
  <xdr:twoCellAnchor>
    <xdr:from>
      <xdr:col>6</xdr:col>
      <xdr:colOff>547686</xdr:colOff>
      <xdr:row>1</xdr:row>
      <xdr:rowOff>14287</xdr:rowOff>
    </xdr:from>
    <xdr:to>
      <xdr:col>7</xdr:col>
      <xdr:colOff>623887</xdr:colOff>
      <xdr:row>2</xdr:row>
      <xdr:rowOff>147637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D53A9FC0-8F12-4DBB-8E00-76BAE743EE8B}"/>
            </a:ext>
          </a:extLst>
        </xdr:cNvPr>
        <xdr:cNvSpPr txBox="1"/>
      </xdr:nvSpPr>
      <xdr:spPr>
        <a:xfrm>
          <a:off x="4433886" y="195262"/>
          <a:ext cx="723901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400" i="1">
            <a:solidFill>
              <a:schemeClr val="tx1">
                <a:lumMod val="50000"/>
                <a:lumOff val="50000"/>
              </a:schemeClr>
            </a:solidFill>
          </a:endParaRPr>
        </a:p>
      </xdr:txBody>
    </xdr:sp>
    <xdr:clientData/>
  </xdr:twoCellAnchor>
  <xdr:twoCellAnchor>
    <xdr:from>
      <xdr:col>15</xdr:col>
      <xdr:colOff>0</xdr:colOff>
      <xdr:row>38</xdr:row>
      <xdr:rowOff>0</xdr:rowOff>
    </xdr:from>
    <xdr:to>
      <xdr:col>18</xdr:col>
      <xdr:colOff>452804</xdr:colOff>
      <xdr:row>52</xdr:row>
      <xdr:rowOff>85359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8D4E0C15-6B6D-4E19-89D7-287EC2E27E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0</xdr:colOff>
      <xdr:row>25</xdr:row>
      <xdr:rowOff>0</xdr:rowOff>
    </xdr:from>
    <xdr:to>
      <xdr:col>23</xdr:col>
      <xdr:colOff>496766</xdr:colOff>
      <xdr:row>39</xdr:row>
      <xdr:rowOff>85356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3956EB-87B1-4FF4-B24E-8F733E0FA2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271462</xdr:colOff>
      <xdr:row>3</xdr:row>
      <xdr:rowOff>14288</xdr:rowOff>
    </xdr:from>
    <xdr:to>
      <xdr:col>12</xdr:col>
      <xdr:colOff>19050</xdr:colOff>
      <xdr:row>4</xdr:row>
      <xdr:rowOff>71438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BA6210B8-4BC3-8E64-3168-E3F8341E581D}"/>
            </a:ext>
          </a:extLst>
        </xdr:cNvPr>
        <xdr:cNvSpPr txBox="1"/>
      </xdr:nvSpPr>
      <xdr:spPr>
        <a:xfrm>
          <a:off x="6748462" y="557213"/>
          <a:ext cx="1042988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/>
            <a:t>Actual dollars</a:t>
          </a:r>
        </a:p>
      </xdr:txBody>
    </xdr:sp>
    <xdr:clientData/>
  </xdr:twoCellAnchor>
  <xdr:twoCellAnchor>
    <xdr:from>
      <xdr:col>15</xdr:col>
      <xdr:colOff>57150</xdr:colOff>
      <xdr:row>3</xdr:row>
      <xdr:rowOff>19051</xdr:rowOff>
    </xdr:from>
    <xdr:to>
      <xdr:col>16</xdr:col>
      <xdr:colOff>352426</xdr:colOff>
      <xdr:row>4</xdr:row>
      <xdr:rowOff>80962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D945CFA-DB8B-8E02-3809-98EF5BDF5E0C}"/>
            </a:ext>
          </a:extLst>
        </xdr:cNvPr>
        <xdr:cNvSpPr txBox="1"/>
      </xdr:nvSpPr>
      <xdr:spPr>
        <a:xfrm>
          <a:off x="9772650" y="561976"/>
          <a:ext cx="942976" cy="2428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1983</a:t>
          </a:r>
          <a:r>
            <a:rPr lang="en-US" sz="1100" b="1" baseline="0"/>
            <a:t> dollars</a:t>
          </a:r>
          <a:endParaRPr lang="en-US" sz="1100" b="1"/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</cdr:x>
      <cdr:y>0.90948</cdr:y>
    </cdr:from>
    <cdr:to>
      <cdr:x>0.98209</cdr:x>
      <cdr:y>0.98121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DE649C4A-58E9-474F-B3E2-5FD737351925}"/>
            </a:ext>
          </a:extLst>
        </cdr:cNvPr>
        <cdr:cNvSpPr txBox="1"/>
      </cdr:nvSpPr>
      <cdr:spPr>
        <a:xfrm xmlns:a="http://schemas.openxmlformats.org/drawingml/2006/main">
          <a:off x="245451" y="2381943"/>
          <a:ext cx="2165106" cy="1878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>
              <a:solidFill>
                <a:schemeClr val="tx1">
                  <a:lumMod val="65000"/>
                  <a:lumOff val="35000"/>
                </a:schemeClr>
              </a:solidFill>
            </a:rPr>
            <a:t>Source: Transit_Data_B.pdf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333376</xdr:colOff>
      <xdr:row>8</xdr:row>
      <xdr:rowOff>38099</xdr:rowOff>
    </xdr:from>
    <xdr:to>
      <xdr:col>18</xdr:col>
      <xdr:colOff>619125</xdr:colOff>
      <xdr:row>28</xdr:row>
      <xdr:rowOff>4762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A7FD58-A62C-426A-9503-BA8EE21EFA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0.14895</cdr:x>
      <cdr:y>0.90737</cdr:y>
    </cdr:from>
    <cdr:to>
      <cdr:x>0.79858</cdr:x>
      <cdr:y>0.96262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64D3725-FA90-4F49-9B53-310D20282CC6}"/>
            </a:ext>
          </a:extLst>
        </cdr:cNvPr>
        <cdr:cNvSpPr txBox="1"/>
      </cdr:nvSpPr>
      <cdr:spPr>
        <a:xfrm xmlns:a="http://schemas.openxmlformats.org/drawingml/2006/main">
          <a:off x="451886" y="2860733"/>
          <a:ext cx="1970773" cy="174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0.01203</cdr:x>
      <cdr:y>0</cdr:y>
    </cdr:from>
    <cdr:to>
      <cdr:x>0.24962</cdr:x>
      <cdr:y>0.07246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BFC074DC-A776-4B78-AAA2-89D7581965AE}"/>
            </a:ext>
          </a:extLst>
        </cdr:cNvPr>
        <cdr:cNvSpPr txBox="1"/>
      </cdr:nvSpPr>
      <cdr:spPr>
        <a:xfrm xmlns:a="http://schemas.openxmlformats.org/drawingml/2006/main">
          <a:off x="38099" y="0"/>
          <a:ext cx="752475" cy="3095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300" i="1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0.08984</cdr:x>
      <cdr:y>0.91862</cdr:y>
    </cdr:from>
    <cdr:to>
      <cdr:x>0.69531</cdr:x>
      <cdr:y>0.99089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D73A98ED-A02C-4791-9105-E1CD198152B1}"/>
            </a:ext>
          </a:extLst>
        </cdr:cNvPr>
        <cdr:cNvSpPr txBox="1"/>
      </cdr:nvSpPr>
      <cdr:spPr>
        <a:xfrm xmlns:a="http://schemas.openxmlformats.org/drawingml/2006/main">
          <a:off x="328613" y="3148013"/>
          <a:ext cx="2214562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0.02808</cdr:x>
      <cdr:y>0</cdr:y>
    </cdr:from>
    <cdr:to>
      <cdr:x>0.27457</cdr:x>
      <cdr:y>0.09198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CBA70F7-97CB-4785-A411-5B719387D9A4}"/>
            </a:ext>
          </a:extLst>
        </cdr:cNvPr>
        <cdr:cNvSpPr txBox="1"/>
      </cdr:nvSpPr>
      <cdr:spPr>
        <a:xfrm xmlns:a="http://schemas.openxmlformats.org/drawingml/2006/main">
          <a:off x="85725" y="0"/>
          <a:ext cx="75247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400" i="1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0.09565</cdr:x>
      <cdr:y>0.92647</cdr:y>
    </cdr:from>
    <cdr:to>
      <cdr:x>0.60124</cdr:x>
      <cdr:y>0.98407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2CDD8F0-BA8B-47C7-90B5-1E948DA8405B}"/>
            </a:ext>
          </a:extLst>
        </cdr:cNvPr>
        <cdr:cNvSpPr txBox="1"/>
      </cdr:nvSpPr>
      <cdr:spPr>
        <a:xfrm xmlns:a="http://schemas.openxmlformats.org/drawingml/2006/main">
          <a:off x="325967" y="3200403"/>
          <a:ext cx="1722967" cy="198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tx1">
                  <a:lumMod val="50000"/>
                  <a:lumOff val="50000"/>
                </a:schemeClr>
              </a:solidFill>
            </a:rPr>
            <a:t>Source: Appendix C</a:t>
          </a:r>
        </a:p>
      </cdr:txBody>
    </cdr:sp>
  </cdr:relSizeAnchor>
  <cdr:relSizeAnchor xmlns:cdr="http://schemas.openxmlformats.org/drawingml/2006/chartDrawing">
    <cdr:from>
      <cdr:x>0.14037</cdr:x>
      <cdr:y>0.9424</cdr:y>
    </cdr:from>
    <cdr:to>
      <cdr:x>0.64596</cdr:x>
      <cdr:y>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8A2C81D2-2C36-4C3F-AB93-27B8FFAE4ED2}"/>
            </a:ext>
          </a:extLst>
        </cdr:cNvPr>
        <cdr:cNvSpPr txBox="1"/>
      </cdr:nvSpPr>
      <cdr:spPr>
        <a:xfrm xmlns:a="http://schemas.openxmlformats.org/drawingml/2006/main">
          <a:off x="478367" y="3352803"/>
          <a:ext cx="1722967" cy="198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0.47422</cdr:x>
      <cdr:y>0.24552</cdr:y>
    </cdr:from>
    <cdr:to>
      <cdr:x>0.71308</cdr:x>
      <cdr:y>0.29152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9554742-3680-42A4-8D25-E1D9EAEB6411}"/>
            </a:ext>
          </a:extLst>
        </cdr:cNvPr>
        <cdr:cNvSpPr txBox="1"/>
      </cdr:nvSpPr>
      <cdr:spPr>
        <a:xfrm xmlns:a="http://schemas.openxmlformats.org/drawingml/2006/main">
          <a:off x="1325360" y="673508"/>
          <a:ext cx="667564" cy="1261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0.49607</cdr:x>
      <cdr:y>0.23068</cdr:y>
    </cdr:from>
    <cdr:to>
      <cdr:x>0.79173</cdr:x>
      <cdr:y>0.30191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9C51F216-7F1B-4F05-80D9-2ECBD1FD70E7}"/>
            </a:ext>
          </a:extLst>
        </cdr:cNvPr>
        <cdr:cNvSpPr txBox="1"/>
      </cdr:nvSpPr>
      <cdr:spPr>
        <a:xfrm xmlns:a="http://schemas.openxmlformats.org/drawingml/2006/main">
          <a:off x="1386417" y="632803"/>
          <a:ext cx="826314" cy="1953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solidFill>
                <a:schemeClr val="tx1">
                  <a:lumMod val="50000"/>
                  <a:lumOff val="50000"/>
                </a:schemeClr>
              </a:solidFill>
            </a:rPr>
            <a:t>Nominal</a:t>
          </a:r>
        </a:p>
      </cdr:txBody>
    </cdr:sp>
  </cdr:relSizeAnchor>
  <cdr:relSizeAnchor xmlns:cdr="http://schemas.openxmlformats.org/drawingml/2006/chartDrawing">
    <cdr:from>
      <cdr:x>0.49898</cdr:x>
      <cdr:y>0.5049</cdr:y>
    </cdr:from>
    <cdr:to>
      <cdr:x>0.75677</cdr:x>
      <cdr:y>0.59541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D9A48DB9-64C2-46CD-B073-D002E7801E34}"/>
            </a:ext>
          </a:extLst>
        </cdr:cNvPr>
        <cdr:cNvSpPr txBox="1"/>
      </cdr:nvSpPr>
      <cdr:spPr>
        <a:xfrm xmlns:a="http://schemas.openxmlformats.org/drawingml/2006/main">
          <a:off x="1394559" y="1216670"/>
          <a:ext cx="720481" cy="2181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solidFill>
                <a:schemeClr val="tx1">
                  <a:lumMod val="50000"/>
                  <a:lumOff val="50000"/>
                </a:schemeClr>
              </a:solidFill>
            </a:rPr>
            <a:t>Real</a:t>
          </a:r>
        </a:p>
      </cdr:txBody>
    </cdr:sp>
  </cdr:relSizeAnchor>
  <cdr:relSizeAnchor xmlns:cdr="http://schemas.openxmlformats.org/drawingml/2006/chartDrawing">
    <cdr:from>
      <cdr:x>0.05039</cdr:x>
      <cdr:y>0.87898</cdr:y>
    </cdr:from>
    <cdr:to>
      <cdr:x>0.53685</cdr:x>
      <cdr:y>0.97297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CB11F4D8-FA59-47F2-A4EA-544526AAA55C}"/>
            </a:ext>
          </a:extLst>
        </cdr:cNvPr>
        <cdr:cNvSpPr txBox="1"/>
      </cdr:nvSpPr>
      <cdr:spPr>
        <a:xfrm xmlns:a="http://schemas.openxmlformats.org/drawingml/2006/main">
          <a:off x="140840" y="2118115"/>
          <a:ext cx="1359552" cy="2265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tx1">
                  <a:lumMod val="50000"/>
                  <a:lumOff val="50000"/>
                </a:schemeClr>
              </a:solidFill>
            </a:rPr>
            <a:t>Source:</a:t>
          </a:r>
          <a:r>
            <a:rPr lang="en-US" sz="1100" baseline="0">
              <a:solidFill>
                <a:schemeClr val="tx1">
                  <a:lumMod val="50000"/>
                  <a:lumOff val="50000"/>
                </a:schemeClr>
              </a:solidFill>
            </a:rPr>
            <a:t> Appendix A</a:t>
          </a:r>
          <a:endParaRPr lang="en-US" sz="110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0.09253</cdr:x>
      <cdr:y>0.91771</cdr:y>
    </cdr:from>
    <cdr:to>
      <cdr:x>0.4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C9B9912-2297-4F6E-BBE6-EF533CE2EF1B}"/>
            </a:ext>
          </a:extLst>
        </cdr:cNvPr>
        <cdr:cNvSpPr txBox="1"/>
      </cdr:nvSpPr>
      <cdr:spPr>
        <a:xfrm xmlns:a="http://schemas.openxmlformats.org/drawingml/2006/main">
          <a:off x="275168" y="2517450"/>
          <a:ext cx="914400" cy="22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0.00171</cdr:x>
      <cdr:y>0.92017</cdr:y>
    </cdr:from>
    <cdr:to>
      <cdr:x>0.57814</cdr:x>
      <cdr:y>0.99074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7D46C548-0499-43FB-9B55-3CBC5B176D65}"/>
            </a:ext>
          </a:extLst>
        </cdr:cNvPr>
        <cdr:cNvSpPr txBox="1"/>
      </cdr:nvSpPr>
      <cdr:spPr>
        <a:xfrm xmlns:a="http://schemas.openxmlformats.org/drawingml/2006/main">
          <a:off x="4234" y="2524199"/>
          <a:ext cx="1430357" cy="1936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</a:rPr>
            <a:t>Source: Appendix C</a:t>
          </a:r>
        </a:p>
      </cdr:txBody>
    </cdr:sp>
  </cdr:relSizeAnchor>
  <cdr:relSizeAnchor xmlns:cdr="http://schemas.openxmlformats.org/drawingml/2006/chartDrawing">
    <cdr:from>
      <cdr:x>0.54284</cdr:x>
      <cdr:y>0.26778</cdr:y>
    </cdr:from>
    <cdr:to>
      <cdr:x>0.76047</cdr:x>
      <cdr:y>0.3301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E6C151EE-36C0-4276-B3CF-8021E458778A}"/>
            </a:ext>
          </a:extLst>
        </cdr:cNvPr>
        <cdr:cNvSpPr txBox="1"/>
      </cdr:nvSpPr>
      <cdr:spPr>
        <a:xfrm xmlns:a="http://schemas.openxmlformats.org/drawingml/2006/main">
          <a:off x="1614367" y="734566"/>
          <a:ext cx="647211" cy="17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0.48367</cdr:x>
      <cdr:y>0.51294</cdr:y>
    </cdr:from>
    <cdr:to>
      <cdr:x>0.75878</cdr:x>
      <cdr:y>0.59306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996E8493-A402-4F85-878A-F63324B8C7D7}"/>
            </a:ext>
          </a:extLst>
        </cdr:cNvPr>
        <cdr:cNvSpPr txBox="1"/>
      </cdr:nvSpPr>
      <cdr:spPr>
        <a:xfrm xmlns:a="http://schemas.openxmlformats.org/drawingml/2006/main">
          <a:off x="1200172" y="1383203"/>
          <a:ext cx="682654" cy="2160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tx1">
                  <a:lumMod val="50000"/>
                  <a:lumOff val="50000"/>
                </a:schemeClr>
              </a:solidFill>
            </a:rPr>
            <a:t>Real</a:t>
          </a:r>
        </a:p>
      </cdr:txBody>
    </cdr:sp>
  </cdr:relSizeAnchor>
  <cdr:relSizeAnchor xmlns:cdr="http://schemas.openxmlformats.org/drawingml/2006/chartDrawing">
    <cdr:from>
      <cdr:x>0.47103</cdr:x>
      <cdr:y>0.27449</cdr:y>
    </cdr:from>
    <cdr:to>
      <cdr:x>0.78721</cdr:x>
      <cdr:y>0.35759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A26705F1-B5B0-438C-8D18-45DCA0670B9E}"/>
            </a:ext>
          </a:extLst>
        </cdr:cNvPr>
        <cdr:cNvSpPr txBox="1"/>
      </cdr:nvSpPr>
      <cdr:spPr>
        <a:xfrm xmlns:a="http://schemas.openxmlformats.org/drawingml/2006/main">
          <a:off x="1168806" y="740193"/>
          <a:ext cx="784564" cy="2240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tx1">
                  <a:lumMod val="50000"/>
                  <a:lumOff val="50000"/>
                </a:schemeClr>
              </a:solidFill>
            </a:rPr>
            <a:t>Nominal 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0.11676</cdr:x>
      <cdr:y>0.30278</cdr:y>
    </cdr:from>
    <cdr:to>
      <cdr:x>0.93138</cdr:x>
      <cdr:y>0.30605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6B28FFC7-1F42-4BE9-94E1-84EDC3295E02}"/>
            </a:ext>
          </a:extLst>
        </cdr:cNvPr>
        <cdr:cNvCxnSpPr/>
      </cdr:nvCxnSpPr>
      <cdr:spPr>
        <a:xfrm xmlns:a="http://schemas.openxmlformats.org/drawingml/2006/main">
          <a:off x="409583" y="881066"/>
          <a:ext cx="2857490" cy="9515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bg2">
              <a:lumMod val="50000"/>
            </a:schemeClr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0.04344</cdr:x>
      <cdr:y>0.9149</cdr:y>
    </cdr:from>
    <cdr:to>
      <cdr:x>0.99927</cdr:x>
      <cdr:y>1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4FB7A2F3-1FF7-4606-B778-D1D84B121202}"/>
            </a:ext>
          </a:extLst>
        </cdr:cNvPr>
        <cdr:cNvSpPr txBox="1"/>
      </cdr:nvSpPr>
      <cdr:spPr>
        <a:xfrm xmlns:a="http://schemas.openxmlformats.org/drawingml/2006/main">
          <a:off x="152382" y="2575113"/>
          <a:ext cx="3352820" cy="239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/>
            <a:t>Source: Transit_Data_B</a:t>
          </a:r>
          <a:r>
            <a:rPr lang="en-US" sz="1000" baseline="0"/>
            <a:t>.pdf</a:t>
          </a:r>
          <a:endParaRPr lang="en-US" sz="1000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0.12543</cdr:x>
      <cdr:y>0.31915</cdr:y>
    </cdr:from>
    <cdr:to>
      <cdr:x>0.94005</cdr:x>
      <cdr:y>0.32242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6B28FFC7-1F42-4BE9-94E1-84EDC3295E02}"/>
            </a:ext>
          </a:extLst>
        </cdr:cNvPr>
        <cdr:cNvCxnSpPr/>
      </cdr:nvCxnSpPr>
      <cdr:spPr>
        <a:xfrm xmlns:a="http://schemas.openxmlformats.org/drawingml/2006/main">
          <a:off x="502361" y="984937"/>
          <a:ext cx="3262767" cy="10091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0.03258</cdr:x>
      <cdr:y>0.90835</cdr:y>
    </cdr:from>
    <cdr:to>
      <cdr:x>0.98841</cdr:x>
      <cdr:y>0.99345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4FB7A2F3-1FF7-4606-B778-D1D84B121202}"/>
            </a:ext>
          </a:extLst>
        </cdr:cNvPr>
        <cdr:cNvSpPr txBox="1"/>
      </cdr:nvSpPr>
      <cdr:spPr>
        <a:xfrm xmlns:a="http://schemas.openxmlformats.org/drawingml/2006/main">
          <a:off x="114300" y="2643188"/>
          <a:ext cx="33528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 b="1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0.08869</cdr:x>
      <cdr:y>0.91887</cdr:y>
    </cdr:from>
    <cdr:to>
      <cdr:x>1</cdr:x>
      <cdr:y>0.99301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6C13691-0549-4F42-9D75-954DFBC5900C}"/>
            </a:ext>
          </a:extLst>
        </cdr:cNvPr>
        <cdr:cNvSpPr txBox="1"/>
      </cdr:nvSpPr>
      <cdr:spPr>
        <a:xfrm xmlns:a="http://schemas.openxmlformats.org/drawingml/2006/main">
          <a:off x="212481" y="2406530"/>
          <a:ext cx="2183423" cy="1941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>
              <a:solidFill>
                <a:schemeClr val="tx1">
                  <a:lumMod val="65000"/>
                  <a:lumOff val="35000"/>
                </a:schemeClr>
              </a:solidFill>
            </a:rPr>
            <a:t>Source: Transit_Data_B.pdf</a:t>
          </a:r>
        </a:p>
      </cdr:txBody>
    </cdr:sp>
  </cdr:relSizeAnchor>
  <cdr:relSizeAnchor xmlns:cdr="http://schemas.openxmlformats.org/drawingml/2006/chartDrawing">
    <cdr:from>
      <cdr:x>0</cdr:x>
      <cdr:y>0.01245</cdr:y>
    </cdr:from>
    <cdr:to>
      <cdr:x>0.24006</cdr:x>
      <cdr:y>0.09638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A712FDCC-C2B3-449B-9E5D-B68133D40F12}"/>
            </a:ext>
          </a:extLst>
        </cdr:cNvPr>
        <cdr:cNvSpPr txBox="1"/>
      </cdr:nvSpPr>
      <cdr:spPr>
        <a:xfrm xmlns:a="http://schemas.openxmlformats.org/drawingml/2006/main">
          <a:off x="0" y="32606"/>
          <a:ext cx="575163" cy="2198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/>
            <a:t>Fig. 13.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liffslater.com/U.S._transit_financial_data_1932-2019.xlsx" TargetMode="External"/><Relationship Id="rId1" Type="http://schemas.openxmlformats.org/officeDocument/2006/relationships/hyperlink" Target="https://www.bls.gov/cpi/tables/supplemental-files/historical-cpi-u-202007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pta.com/wp-content/uploads/Resources/resources/statistics/Documents/FactBook/2017-APTA-Fact-Book-Appendix-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ED7A1-8508-4DF2-B287-565FE6476316}">
  <sheetPr codeName="Sheet1"/>
  <dimension ref="A1:AI116"/>
  <sheetViews>
    <sheetView tabSelected="1" zoomScaleNormal="100" workbookViewId="0">
      <pane ySplit="4" topLeftCell="A5" activePane="bottomLeft" state="frozen"/>
      <selection pane="bottomLeft" sqref="A1:AA104"/>
    </sheetView>
  </sheetViews>
  <sheetFormatPr defaultRowHeight="14.25" x14ac:dyDescent="0.45"/>
  <cols>
    <col min="1" max="1" width="1.1328125" customWidth="1"/>
    <col min="2" max="2" width="4.59765625" customWidth="1"/>
    <col min="3" max="3" width="6.06640625" customWidth="1"/>
    <col min="4" max="4" width="7" customWidth="1"/>
    <col min="5" max="5" width="7.265625" customWidth="1"/>
    <col min="6" max="6" width="6.6640625" customWidth="1"/>
    <col min="7" max="7" width="6.73046875" customWidth="1"/>
    <col min="8" max="8" width="8.9296875" customWidth="1"/>
    <col min="9" max="10" width="8.265625" customWidth="1"/>
    <col min="11" max="12" width="8.19921875" customWidth="1"/>
    <col min="13" max="13" width="8.06640625" customWidth="1"/>
    <col min="14" max="15" width="6.86328125" customWidth="1"/>
    <col min="16" max="19" width="6.73046875" customWidth="1"/>
    <col min="20" max="20" width="6.53125" customWidth="1"/>
    <col min="21" max="22" width="6.265625" customWidth="1"/>
    <col min="24" max="26" width="6.796875" customWidth="1"/>
    <col min="28" max="28" width="0.86328125" customWidth="1"/>
  </cols>
  <sheetData>
    <row r="1" spans="1:35" ht="24" customHeight="1" thickBot="1" x14ac:dyDescent="0.5">
      <c r="A1" s="112" t="s">
        <v>55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1" t="s">
        <v>68</v>
      </c>
      <c r="U1" s="111"/>
      <c r="V1" s="111"/>
      <c r="W1" s="111"/>
      <c r="X1" s="111"/>
      <c r="Y1" s="111"/>
      <c r="Z1" s="111"/>
      <c r="AA1" s="111"/>
      <c r="AB1" s="1"/>
      <c r="AC1" s="1"/>
      <c r="AD1" s="1"/>
      <c r="AE1" s="1"/>
      <c r="AF1" s="1"/>
      <c r="AG1" s="1"/>
      <c r="AH1" s="1"/>
      <c r="AI1" s="1"/>
    </row>
    <row r="2" spans="1:35" ht="30" customHeight="1" thickBot="1" x14ac:dyDescent="0.5">
      <c r="B2" s="114" t="s">
        <v>9</v>
      </c>
      <c r="C2" s="115"/>
      <c r="D2" s="115"/>
      <c r="E2" s="116"/>
      <c r="F2" s="117"/>
      <c r="G2" s="117"/>
      <c r="H2" s="118" t="s">
        <v>47</v>
      </c>
      <c r="I2" s="119"/>
      <c r="J2" s="119"/>
      <c r="K2" s="113" t="s">
        <v>48</v>
      </c>
      <c r="L2" s="113"/>
      <c r="M2" s="113"/>
      <c r="N2" s="113" t="s">
        <v>49</v>
      </c>
      <c r="O2" s="113"/>
      <c r="P2" s="113"/>
      <c r="Q2" s="113" t="s">
        <v>50</v>
      </c>
      <c r="R2" s="113"/>
      <c r="S2" s="113"/>
      <c r="T2" s="113" t="s">
        <v>51</v>
      </c>
      <c r="U2" s="113"/>
      <c r="V2" s="113"/>
      <c r="W2" s="113" t="s">
        <v>12</v>
      </c>
      <c r="X2" s="113"/>
      <c r="Y2" s="113"/>
      <c r="Z2" s="113"/>
      <c r="AA2" s="113"/>
      <c r="AB2" s="3"/>
      <c r="AC2" s="3"/>
      <c r="AD2" s="3"/>
    </row>
    <row r="3" spans="1:35" ht="45.75" customHeight="1" thickBot="1" x14ac:dyDescent="0.5">
      <c r="B3" s="35" t="s">
        <v>0</v>
      </c>
      <c r="C3" s="35" t="s">
        <v>1</v>
      </c>
      <c r="D3" s="36" t="s">
        <v>2</v>
      </c>
      <c r="E3" s="36" t="s">
        <v>41</v>
      </c>
      <c r="F3" s="36" t="s">
        <v>66</v>
      </c>
      <c r="G3" s="36" t="s">
        <v>42</v>
      </c>
      <c r="H3" s="36" t="s">
        <v>40</v>
      </c>
      <c r="I3" s="36" t="s">
        <v>65</v>
      </c>
      <c r="J3" s="36" t="s">
        <v>44</v>
      </c>
      <c r="K3" s="36" t="s">
        <v>40</v>
      </c>
      <c r="L3" s="36" t="s">
        <v>64</v>
      </c>
      <c r="M3" s="36" t="s">
        <v>44</v>
      </c>
      <c r="N3" s="36" t="s">
        <v>45</v>
      </c>
      <c r="O3" s="36" t="s">
        <v>43</v>
      </c>
      <c r="P3" s="36" t="s">
        <v>44</v>
      </c>
      <c r="Q3" s="51" t="s">
        <v>46</v>
      </c>
      <c r="R3" s="36" t="s">
        <v>65</v>
      </c>
      <c r="S3" s="36" t="s">
        <v>44</v>
      </c>
      <c r="T3" s="36" t="s">
        <v>45</v>
      </c>
      <c r="U3" s="36" t="s">
        <v>65</v>
      </c>
      <c r="V3" s="36" t="s">
        <v>44</v>
      </c>
      <c r="W3" s="36" t="s">
        <v>52</v>
      </c>
      <c r="X3" s="37" t="s">
        <v>7</v>
      </c>
      <c r="Y3" s="37" t="s">
        <v>8</v>
      </c>
      <c r="Z3" s="37" t="s">
        <v>67</v>
      </c>
      <c r="AA3" s="37" t="s">
        <v>15</v>
      </c>
      <c r="AB3" s="3"/>
      <c r="AC3" s="3"/>
      <c r="AD3" s="3"/>
    </row>
    <row r="4" spans="1:35" ht="14.65" thickBot="1" x14ac:dyDescent="0.5">
      <c r="B4" s="38"/>
      <c r="C4" s="38"/>
      <c r="D4" s="39" t="s">
        <v>3</v>
      </c>
      <c r="E4" s="39" t="s">
        <v>10</v>
      </c>
      <c r="F4" s="39" t="s">
        <v>5</v>
      </c>
      <c r="G4" s="39" t="s">
        <v>5</v>
      </c>
      <c r="H4" s="39" t="s">
        <v>5</v>
      </c>
      <c r="I4" s="39" t="s">
        <v>5</v>
      </c>
      <c r="J4" s="39" t="s">
        <v>5</v>
      </c>
      <c r="K4" s="39" t="s">
        <v>5</v>
      </c>
      <c r="L4" s="39" t="s">
        <v>5</v>
      </c>
      <c r="M4" s="39" t="s">
        <v>5</v>
      </c>
      <c r="N4" s="39" t="s">
        <v>4</v>
      </c>
      <c r="O4" s="39" t="s">
        <v>4</v>
      </c>
      <c r="P4" s="105" t="s">
        <v>4</v>
      </c>
      <c r="Q4" s="39" t="s">
        <v>4</v>
      </c>
      <c r="R4" s="39" t="s">
        <v>4</v>
      </c>
      <c r="S4" s="39" t="s">
        <v>4</v>
      </c>
      <c r="T4" s="106" t="s">
        <v>4</v>
      </c>
      <c r="U4" s="39" t="s">
        <v>4</v>
      </c>
      <c r="V4" s="39" t="s">
        <v>4</v>
      </c>
      <c r="W4" s="40" t="s">
        <v>4</v>
      </c>
      <c r="X4" s="40" t="s">
        <v>10</v>
      </c>
      <c r="Y4" s="40" t="s">
        <v>11</v>
      </c>
      <c r="Z4" s="40"/>
      <c r="AA4" s="41"/>
      <c r="AB4" s="3"/>
      <c r="AC4" s="3"/>
      <c r="AD4" s="3"/>
    </row>
    <row r="5" spans="1:35" x14ac:dyDescent="0.45">
      <c r="B5" s="72">
        <v>1932</v>
      </c>
      <c r="C5" s="73">
        <v>13.7</v>
      </c>
      <c r="D5" s="74">
        <v>12041</v>
      </c>
      <c r="E5" s="75">
        <v>222000</v>
      </c>
      <c r="F5" s="76">
        <v>2363</v>
      </c>
      <c r="G5" s="77"/>
      <c r="H5" s="78">
        <v>656.6</v>
      </c>
      <c r="I5" s="79"/>
      <c r="J5" s="78">
        <v>613.9</v>
      </c>
      <c r="K5" s="102">
        <f>H5/C5*C$92</f>
        <v>12254.935766423359</v>
      </c>
      <c r="L5" s="104"/>
      <c r="M5" s="64">
        <f>J5/$C5*$C$92</f>
        <v>11457.97299270073</v>
      </c>
      <c r="N5" s="43">
        <f>H5/D5</f>
        <v>5.4530354621709159E-2</v>
      </c>
      <c r="O5" s="43"/>
      <c r="P5" s="43">
        <f>J5/D5</f>
        <v>5.0984137530105472E-2</v>
      </c>
      <c r="Q5" s="100">
        <f>N5/C5*C$56</f>
        <v>0.3964396584176812</v>
      </c>
      <c r="R5" s="67"/>
      <c r="S5" s="68">
        <f>P5/C5*C$56</f>
        <v>0.37065840131375949</v>
      </c>
      <c r="T5" s="67">
        <f>(N5/C5)*C$92</f>
        <v>1.0177672756767178</v>
      </c>
      <c r="U5" s="67"/>
      <c r="V5" s="68">
        <f>M5/D5</f>
        <v>0.95157985156554525</v>
      </c>
      <c r="W5" s="62"/>
      <c r="X5" s="42">
        <f>D5/F5</f>
        <v>5.095641134151502</v>
      </c>
      <c r="Y5" s="5">
        <f>E5/(D5/1000)</f>
        <v>18437.006893115191</v>
      </c>
      <c r="Z5" s="5"/>
      <c r="AA5" s="48">
        <f>H5/J5</f>
        <v>1.0695553021664768</v>
      </c>
    </row>
    <row r="6" spans="1:35" x14ac:dyDescent="0.45">
      <c r="B6" s="72">
        <v>1933</v>
      </c>
      <c r="C6" s="73">
        <v>13</v>
      </c>
      <c r="D6" s="74">
        <v>11341</v>
      </c>
      <c r="E6" s="75">
        <v>206000</v>
      </c>
      <c r="F6" s="76">
        <v>2259</v>
      </c>
      <c r="G6" s="77"/>
      <c r="H6" s="78">
        <v>606.29999999999995</v>
      </c>
      <c r="I6" s="79"/>
      <c r="J6" s="78">
        <v>549.79999999999995</v>
      </c>
      <c r="K6" s="102">
        <f t="shared" ref="K6:K69" si="0">H6/C6*C$92</f>
        <v>11925.454615384613</v>
      </c>
      <c r="L6" s="104"/>
      <c r="M6" s="64">
        <f t="shared" ref="M6:M69" si="1">J6/$C6*$C$92</f>
        <v>10814.143076923076</v>
      </c>
      <c r="N6" s="43">
        <f t="shared" ref="N6:N69" si="2">H6/D6</f>
        <v>5.3460894101049289E-2</v>
      </c>
      <c r="O6" s="43"/>
      <c r="P6" s="43">
        <f t="shared" ref="P6:P69" si="3">J6/D6</f>
        <v>4.8478970108456039E-2</v>
      </c>
      <c r="Q6" s="100">
        <f t="shared" ref="Q6:Q56" si="4">N6/C6*C$56</f>
        <v>0.40959269634342377</v>
      </c>
      <c r="R6" s="67"/>
      <c r="S6" s="68">
        <f t="shared" ref="S6:S56" si="5">P6/C6*C$56</f>
        <v>0.37142349406170933</v>
      </c>
      <c r="T6" s="67">
        <f t="shared" ref="T6:T69" si="6">(N6/C6)*C$92</f>
        <v>1.0515346632029463</v>
      </c>
      <c r="U6" s="67"/>
      <c r="V6" s="68">
        <f t="shared" ref="V6:V69" si="7">M6/D6</f>
        <v>0.95354405051786228</v>
      </c>
      <c r="W6" s="62"/>
      <c r="X6" s="42">
        <v>5.0203629924745465</v>
      </c>
      <c r="Y6" s="5">
        <f t="shared" ref="Y6:Y69" si="8">E6/(D6/1000)</f>
        <v>18164.183052640863</v>
      </c>
      <c r="Z6" s="5"/>
      <c r="AA6" s="48">
        <f t="shared" ref="AA6:AA69" si="9">H6/J6</f>
        <v>1.1027646416878865</v>
      </c>
    </row>
    <row r="7" spans="1:35" x14ac:dyDescent="0.45">
      <c r="B7" s="72">
        <v>1934</v>
      </c>
      <c r="C7" s="73">
        <v>13.4</v>
      </c>
      <c r="D7" s="74">
        <v>12054</v>
      </c>
      <c r="E7" s="75">
        <v>211000</v>
      </c>
      <c r="F7" s="76">
        <v>2312</v>
      </c>
      <c r="G7" s="77"/>
      <c r="H7" s="78">
        <v>637.4</v>
      </c>
      <c r="I7" s="79"/>
      <c r="J7" s="78">
        <v>574.70000000000005</v>
      </c>
      <c r="K7" s="102">
        <f t="shared" si="0"/>
        <v>12162.923880597013</v>
      </c>
      <c r="L7" s="104"/>
      <c r="M7" s="64">
        <f t="shared" si="1"/>
        <v>10966.476865671641</v>
      </c>
      <c r="N7" s="43">
        <f t="shared" si="2"/>
        <v>5.2878712460593995E-2</v>
      </c>
      <c r="O7" s="43"/>
      <c r="P7" s="43">
        <f t="shared" si="3"/>
        <v>4.7677119628339142E-2</v>
      </c>
      <c r="Q7" s="100">
        <f t="shared" si="4"/>
        <v>0.39303878813993742</v>
      </c>
      <c r="R7" s="67"/>
      <c r="S7" s="68">
        <f t="shared" si="5"/>
        <v>0.35437620261064018</v>
      </c>
      <c r="T7" s="67">
        <f t="shared" si="6"/>
        <v>1.0090363265801405</v>
      </c>
      <c r="U7" s="67"/>
      <c r="V7" s="68">
        <f t="shared" si="7"/>
        <v>0.90977906634076988</v>
      </c>
      <c r="W7" s="62"/>
      <c r="X7" s="42">
        <v>5.2136678200692046</v>
      </c>
      <c r="Y7" s="5">
        <f t="shared" si="8"/>
        <v>17504.562800730047</v>
      </c>
      <c r="Z7" s="5"/>
      <c r="AA7" s="48">
        <f t="shared" si="9"/>
        <v>1.1091004002088045</v>
      </c>
    </row>
    <row r="8" spans="1:35" x14ac:dyDescent="0.45">
      <c r="B8" s="72">
        <v>1935</v>
      </c>
      <c r="C8" s="73">
        <v>13.7</v>
      </c>
      <c r="D8" s="74">
        <v>12243</v>
      </c>
      <c r="E8" s="75">
        <v>209000</v>
      </c>
      <c r="F8" s="76">
        <v>2327</v>
      </c>
      <c r="G8" s="77"/>
      <c r="H8" s="78">
        <v>642.29999999999995</v>
      </c>
      <c r="I8" s="79"/>
      <c r="J8" s="78">
        <v>585.4</v>
      </c>
      <c r="K8" s="102">
        <f t="shared" si="0"/>
        <v>11988.037226277373</v>
      </c>
      <c r="L8" s="104"/>
      <c r="M8" s="64">
        <f t="shared" si="1"/>
        <v>10926.042335766424</v>
      </c>
      <c r="N8" s="43">
        <f t="shared" si="2"/>
        <v>5.2462631707914723E-2</v>
      </c>
      <c r="O8" s="43"/>
      <c r="P8" s="52">
        <f t="shared" si="3"/>
        <v>4.7815078003757248E-2</v>
      </c>
      <c r="Q8" s="67">
        <f t="shared" si="4"/>
        <v>0.38140716190571577</v>
      </c>
      <c r="R8" s="67"/>
      <c r="S8" s="68">
        <f t="shared" si="5"/>
        <v>0.34761910723899431</v>
      </c>
      <c r="T8" s="67">
        <f t="shared" si="6"/>
        <v>0.97917481224188274</v>
      </c>
      <c r="U8" s="67"/>
      <c r="V8" s="68">
        <f t="shared" si="7"/>
        <v>0.89243178434749848</v>
      </c>
      <c r="W8" s="62"/>
      <c r="X8" s="42">
        <v>5.2612806188225179</v>
      </c>
      <c r="Y8" s="5">
        <f t="shared" si="8"/>
        <v>17070.97933513028</v>
      </c>
      <c r="Z8" s="5"/>
      <c r="AA8" s="48">
        <f t="shared" si="9"/>
        <v>1.097198496754356</v>
      </c>
    </row>
    <row r="9" spans="1:35" x14ac:dyDescent="0.45">
      <c r="B9" s="72">
        <v>1936</v>
      </c>
      <c r="C9" s="73">
        <v>13.9</v>
      </c>
      <c r="D9" s="74">
        <v>13166</v>
      </c>
      <c r="E9" s="75">
        <v>212000</v>
      </c>
      <c r="F9" s="76">
        <v>2433</v>
      </c>
      <c r="G9" s="77"/>
      <c r="H9" s="78">
        <v>685.5</v>
      </c>
      <c r="I9" s="79"/>
      <c r="J9" s="78">
        <v>622.1</v>
      </c>
      <c r="K9" s="102">
        <f t="shared" si="0"/>
        <v>12610.241007194245</v>
      </c>
      <c r="L9" s="104"/>
      <c r="M9" s="64">
        <f t="shared" si="1"/>
        <v>11443.954676258993</v>
      </c>
      <c r="N9" s="43">
        <f t="shared" si="2"/>
        <v>5.206592738872854E-2</v>
      </c>
      <c r="O9" s="43"/>
      <c r="P9" s="52">
        <f t="shared" si="3"/>
        <v>4.7250493695883335E-2</v>
      </c>
      <c r="Q9" s="67">
        <f t="shared" si="4"/>
        <v>0.37307671711635698</v>
      </c>
      <c r="R9" s="67"/>
      <c r="S9" s="68">
        <f t="shared" si="5"/>
        <v>0.33857188288561008</v>
      </c>
      <c r="T9" s="67">
        <f t="shared" si="6"/>
        <v>0.95778831894229399</v>
      </c>
      <c r="U9" s="67"/>
      <c r="V9" s="68">
        <f t="shared" si="7"/>
        <v>0.86920512503865965</v>
      </c>
      <c r="W9" s="62"/>
      <c r="X9" s="42">
        <v>5.4114262227702428</v>
      </c>
      <c r="Y9" s="5">
        <f t="shared" si="8"/>
        <v>16102.081118031292</v>
      </c>
      <c r="Z9" s="5"/>
      <c r="AA9" s="48">
        <f t="shared" si="9"/>
        <v>1.1019128757434495</v>
      </c>
    </row>
    <row r="10" spans="1:35" x14ac:dyDescent="0.45">
      <c r="B10" s="72">
        <v>1937</v>
      </c>
      <c r="C10" s="73">
        <v>14.4</v>
      </c>
      <c r="D10" s="74">
        <v>13270</v>
      </c>
      <c r="E10" s="75">
        <v>215000</v>
      </c>
      <c r="F10" s="76">
        <v>2505</v>
      </c>
      <c r="G10" s="77"/>
      <c r="H10" s="78">
        <v>689.7</v>
      </c>
      <c r="I10" s="79"/>
      <c r="J10" s="78">
        <v>652.20000000000005</v>
      </c>
      <c r="K10" s="102">
        <f t="shared" si="0"/>
        <v>12246.964583333334</v>
      </c>
      <c r="L10" s="104"/>
      <c r="M10" s="64">
        <f t="shared" si="1"/>
        <v>11581.079166666668</v>
      </c>
      <c r="N10" s="43">
        <f t="shared" si="2"/>
        <v>5.1974378296910324E-2</v>
      </c>
      <c r="O10" s="43"/>
      <c r="P10" s="52">
        <f t="shared" si="3"/>
        <v>4.91484551620196E-2</v>
      </c>
      <c r="Q10" s="67">
        <f t="shared" si="4"/>
        <v>0.35948944988696308</v>
      </c>
      <c r="R10" s="67"/>
      <c r="S10" s="68">
        <f t="shared" si="5"/>
        <v>0.33994348153730219</v>
      </c>
      <c r="T10" s="67">
        <f t="shared" si="6"/>
        <v>0.9229061479527757</v>
      </c>
      <c r="U10" s="67"/>
      <c r="V10" s="68">
        <f t="shared" si="7"/>
        <v>0.87272638784225076</v>
      </c>
      <c r="W10" s="62"/>
      <c r="X10" s="42">
        <v>5.2974051896207586</v>
      </c>
      <c r="Y10" s="5">
        <f t="shared" si="8"/>
        <v>16201.959306706858</v>
      </c>
      <c r="Z10" s="5"/>
      <c r="AA10" s="48">
        <f t="shared" si="9"/>
        <v>1.0574977000919963</v>
      </c>
    </row>
    <row r="11" spans="1:35" x14ac:dyDescent="0.45">
      <c r="B11" s="72">
        <v>1938</v>
      </c>
      <c r="C11" s="73">
        <v>14.1</v>
      </c>
      <c r="D11" s="74">
        <v>12671</v>
      </c>
      <c r="E11" s="75">
        <v>207000</v>
      </c>
      <c r="F11" s="76">
        <v>2434</v>
      </c>
      <c r="G11" s="77"/>
      <c r="H11" s="78">
        <v>662.9</v>
      </c>
      <c r="I11" s="79"/>
      <c r="J11" s="78">
        <v>645.4</v>
      </c>
      <c r="K11" s="102">
        <f t="shared" si="0"/>
        <v>12021.52695035461</v>
      </c>
      <c r="L11" s="104"/>
      <c r="M11" s="64">
        <f t="shared" si="1"/>
        <v>11704.16879432624</v>
      </c>
      <c r="N11" s="43">
        <f t="shared" si="2"/>
        <v>5.231631284034409E-2</v>
      </c>
      <c r="O11" s="43"/>
      <c r="P11" s="52">
        <f t="shared" si="3"/>
        <v>5.0935206376765844E-2</v>
      </c>
      <c r="Q11" s="67">
        <f t="shared" si="4"/>
        <v>0.36955352899987742</v>
      </c>
      <c r="R11" s="67"/>
      <c r="S11" s="68">
        <f t="shared" si="5"/>
        <v>0.35979762802311194</v>
      </c>
      <c r="T11" s="67">
        <f t="shared" si="6"/>
        <v>0.94874334704084995</v>
      </c>
      <c r="U11" s="67"/>
      <c r="V11" s="68">
        <f t="shared" si="7"/>
        <v>0.92369732415170391</v>
      </c>
      <c r="W11" s="62"/>
      <c r="X11" s="42">
        <v>5.2058340180772396</v>
      </c>
      <c r="Y11" s="5">
        <f t="shared" si="8"/>
        <v>16336.51645489701</v>
      </c>
      <c r="Z11" s="5"/>
      <c r="AA11" s="48">
        <f t="shared" si="9"/>
        <v>1.027114967462039</v>
      </c>
    </row>
    <row r="12" spans="1:35" x14ac:dyDescent="0.45">
      <c r="B12" s="72">
        <v>1939</v>
      </c>
      <c r="C12" s="73">
        <v>13.9</v>
      </c>
      <c r="D12" s="74">
        <v>12864</v>
      </c>
      <c r="E12" s="75">
        <v>204000</v>
      </c>
      <c r="F12" s="76">
        <v>2470</v>
      </c>
      <c r="G12" s="77"/>
      <c r="H12" s="78">
        <v>681.5</v>
      </c>
      <c r="I12" s="79"/>
      <c r="J12" s="78">
        <v>654.1</v>
      </c>
      <c r="K12" s="102">
        <f t="shared" si="0"/>
        <v>12536.658273381294</v>
      </c>
      <c r="L12" s="104"/>
      <c r="M12" s="64">
        <f t="shared" si="1"/>
        <v>12032.616546762589</v>
      </c>
      <c r="N12" s="67">
        <f t="shared" si="2"/>
        <v>5.2977300995024873E-2</v>
      </c>
      <c r="O12" s="67"/>
      <c r="P12" s="68">
        <f t="shared" si="3"/>
        <v>5.0847325870646769E-2</v>
      </c>
      <c r="Q12" s="67">
        <f t="shared" si="4"/>
        <v>0.37960713518737244</v>
      </c>
      <c r="R12" s="67"/>
      <c r="S12" s="68">
        <f t="shared" si="5"/>
        <v>0.36434486738967031</v>
      </c>
      <c r="T12" s="67">
        <f t="shared" si="6"/>
        <v>0.97455365931135673</v>
      </c>
      <c r="U12" s="67"/>
      <c r="V12" s="68">
        <f t="shared" si="7"/>
        <v>0.93537131116002714</v>
      </c>
      <c r="W12" s="62"/>
      <c r="X12" s="42">
        <v>5.2080971659919024</v>
      </c>
      <c r="Y12" s="5">
        <f t="shared" si="8"/>
        <v>15858.208955223879</v>
      </c>
      <c r="Z12" s="5"/>
      <c r="AA12" s="48">
        <f t="shared" si="9"/>
        <v>1.0418896193242624</v>
      </c>
    </row>
    <row r="13" spans="1:35" x14ac:dyDescent="0.45">
      <c r="B13" s="72">
        <v>1940</v>
      </c>
      <c r="C13" s="73">
        <v>14</v>
      </c>
      <c r="D13" s="74">
        <v>13130</v>
      </c>
      <c r="E13" s="75">
        <v>203000</v>
      </c>
      <c r="F13" s="76">
        <v>2596</v>
      </c>
      <c r="G13" s="77"/>
      <c r="H13" s="78">
        <v>701.5</v>
      </c>
      <c r="I13" s="79">
        <v>360</v>
      </c>
      <c r="J13" s="78">
        <v>660.7</v>
      </c>
      <c r="K13" s="102">
        <f t="shared" si="0"/>
        <v>12812.396428571426</v>
      </c>
      <c r="L13" s="104">
        <f>I13/$C13*$C$92</f>
        <v>6575.1428571428569</v>
      </c>
      <c r="M13" s="64">
        <f t="shared" si="1"/>
        <v>12067.213571428571</v>
      </c>
      <c r="N13" s="67">
        <f t="shared" si="2"/>
        <v>5.3427265803503425E-2</v>
      </c>
      <c r="O13" s="67">
        <f>I13/D13</f>
        <v>2.7418126428027417E-2</v>
      </c>
      <c r="P13" s="68">
        <f t="shared" si="3"/>
        <v>5.0319878141660321E-2</v>
      </c>
      <c r="Q13" s="67">
        <f t="shared" si="4"/>
        <v>0.38009683385921006</v>
      </c>
      <c r="R13" s="67">
        <f>O13/C13*C$56</f>
        <v>0.19506038515939503</v>
      </c>
      <c r="S13" s="68">
        <f t="shared" si="5"/>
        <v>0.35798999020781197</v>
      </c>
      <c r="T13" s="67">
        <f t="shared" si="6"/>
        <v>0.9758108475682733</v>
      </c>
      <c r="U13" s="67">
        <f>L13/D13</f>
        <v>0.50077249483190078</v>
      </c>
      <c r="V13" s="68">
        <f t="shared" si="7"/>
        <v>0.91905663148732453</v>
      </c>
      <c r="W13" s="61">
        <f>L13/E13*1000000</f>
        <v>32389.866291344126</v>
      </c>
      <c r="X13" s="42">
        <v>5.0577812018489983</v>
      </c>
      <c r="Y13" s="5">
        <f t="shared" si="8"/>
        <v>15460.77684691546</v>
      </c>
      <c r="Z13" s="5"/>
      <c r="AA13" s="48">
        <f t="shared" si="9"/>
        <v>1.0617526865445739</v>
      </c>
    </row>
    <row r="14" spans="1:35" x14ac:dyDescent="0.45">
      <c r="B14" s="72">
        <v>1941</v>
      </c>
      <c r="C14" s="73">
        <v>14.7</v>
      </c>
      <c r="D14" s="74">
        <v>14123</v>
      </c>
      <c r="E14" s="75">
        <v>205000</v>
      </c>
      <c r="F14" s="76">
        <v>2676.4</v>
      </c>
      <c r="G14" s="77"/>
      <c r="H14" s="78">
        <v>758.8</v>
      </c>
      <c r="I14" s="79">
        <v>386</v>
      </c>
      <c r="J14" s="78">
        <v>711.1</v>
      </c>
      <c r="K14" s="102">
        <f t="shared" si="0"/>
        <v>13198.990476190476</v>
      </c>
      <c r="L14" s="104">
        <f t="shared" ref="L14:L77" si="10">I14/$C14*$C$92</f>
        <v>6714.2993197278911</v>
      </c>
      <c r="M14" s="64">
        <f t="shared" si="1"/>
        <v>12369.270068027212</v>
      </c>
      <c r="N14" s="67">
        <f t="shared" si="2"/>
        <v>5.372796148127168E-2</v>
      </c>
      <c r="O14" s="67">
        <f t="shared" ref="O14:O77" si="11">I14/D14</f>
        <v>2.7331303547404942E-2</v>
      </c>
      <c r="P14" s="68">
        <f t="shared" si="3"/>
        <v>5.0350492105076826E-2</v>
      </c>
      <c r="Q14" s="67">
        <f t="shared" si="4"/>
        <v>0.3640343512608612</v>
      </c>
      <c r="R14" s="67">
        <f t="shared" ref="R14:R56" si="12">O14/C14*C$56</f>
        <v>0.18518352607629471</v>
      </c>
      <c r="S14" s="68">
        <f t="shared" si="5"/>
        <v>0.34115027303847972</v>
      </c>
      <c r="T14" s="67">
        <f t="shared" si="6"/>
        <v>0.93457413270484135</v>
      </c>
      <c r="U14" s="67">
        <f t="shared" ref="U14:U77" si="13">L14/D14</f>
        <v>0.4754159399368329</v>
      </c>
      <c r="V14" s="68">
        <f t="shared" si="7"/>
        <v>0.8758245463447718</v>
      </c>
      <c r="W14" s="61">
        <f t="shared" ref="W14:W77" si="14">L14/E14*1000000</f>
        <v>32752.679608428738</v>
      </c>
      <c r="X14" s="42">
        <v>5.2768644447765656</v>
      </c>
      <c r="Y14" s="5">
        <f t="shared" si="8"/>
        <v>14515.329604191744</v>
      </c>
      <c r="Z14" s="5"/>
      <c r="AA14" s="48">
        <f t="shared" si="9"/>
        <v>1.0670791731120797</v>
      </c>
    </row>
    <row r="15" spans="1:35" x14ac:dyDescent="0.45">
      <c r="B15" s="72">
        <v>1942</v>
      </c>
      <c r="C15" s="73">
        <v>16.3</v>
      </c>
      <c r="D15" s="74">
        <v>18038</v>
      </c>
      <c r="E15" s="75">
        <v>219000</v>
      </c>
      <c r="F15" s="76">
        <v>3047.7</v>
      </c>
      <c r="G15" s="77"/>
      <c r="H15" s="78">
        <v>979.1</v>
      </c>
      <c r="I15" s="79">
        <v>462</v>
      </c>
      <c r="J15" s="78">
        <v>898</v>
      </c>
      <c r="K15" s="102">
        <f t="shared" si="0"/>
        <v>15359.255828220859</v>
      </c>
      <c r="L15" s="104">
        <f t="shared" si="10"/>
        <v>7247.4478527607353</v>
      </c>
      <c r="M15" s="64">
        <f t="shared" si="1"/>
        <v>14087.030674846625</v>
      </c>
      <c r="N15" s="67">
        <f t="shared" si="2"/>
        <v>5.427985364231068E-2</v>
      </c>
      <c r="O15" s="67">
        <f t="shared" si="11"/>
        <v>2.5612595631444728E-2</v>
      </c>
      <c r="P15" s="68">
        <f t="shared" si="3"/>
        <v>4.9783789777137155E-2</v>
      </c>
      <c r="Q15" s="67">
        <f t="shared" si="4"/>
        <v>0.33167321612111306</v>
      </c>
      <c r="R15" s="67">
        <f t="shared" si="12"/>
        <v>0.15650395858232483</v>
      </c>
      <c r="S15" s="68">
        <f t="shared" si="5"/>
        <v>0.30420033507993005</v>
      </c>
      <c r="T15" s="67">
        <f t="shared" si="6"/>
        <v>0.85149439118643189</v>
      </c>
      <c r="U15" s="67">
        <f t="shared" si="13"/>
        <v>0.4017877731877556</v>
      </c>
      <c r="V15" s="68">
        <f t="shared" si="7"/>
        <v>0.78096411325239079</v>
      </c>
      <c r="W15" s="61">
        <f t="shared" si="14"/>
        <v>33093.369190688289</v>
      </c>
      <c r="X15" s="42">
        <v>5.9185615382091417</v>
      </c>
      <c r="Y15" s="5">
        <f t="shared" si="8"/>
        <v>12141.035591528995</v>
      </c>
      <c r="Z15" s="5"/>
      <c r="AA15" s="48">
        <f t="shared" si="9"/>
        <v>1.0903118040089088</v>
      </c>
    </row>
    <row r="16" spans="1:35" x14ac:dyDescent="0.45">
      <c r="B16" s="72">
        <v>1943</v>
      </c>
      <c r="C16" s="73">
        <v>17.3</v>
      </c>
      <c r="D16" s="74">
        <v>22096</v>
      </c>
      <c r="E16" s="75">
        <v>239000</v>
      </c>
      <c r="F16" s="76">
        <v>3262.4</v>
      </c>
      <c r="G16" s="77"/>
      <c r="H16" s="78">
        <v>1235.5999999999999</v>
      </c>
      <c r="I16" s="79">
        <v>554</v>
      </c>
      <c r="J16" s="78">
        <v>1119.3</v>
      </c>
      <c r="K16" s="102">
        <f t="shared" si="0"/>
        <v>18262.596531791904</v>
      </c>
      <c r="L16" s="104">
        <f t="shared" si="10"/>
        <v>8188.3121387283227</v>
      </c>
      <c r="M16" s="64">
        <f t="shared" si="1"/>
        <v>16543.64219653179</v>
      </c>
      <c r="N16" s="67">
        <f t="shared" si="2"/>
        <v>5.5919623461259955E-2</v>
      </c>
      <c r="O16" s="67">
        <f t="shared" si="11"/>
        <v>2.5072411296162202E-2</v>
      </c>
      <c r="P16" s="68">
        <f t="shared" si="3"/>
        <v>5.065622737146995E-2</v>
      </c>
      <c r="Q16" s="67">
        <f t="shared" si="4"/>
        <v>0.32194187842436367</v>
      </c>
      <c r="R16" s="67">
        <f t="shared" si="12"/>
        <v>0.1443475239940899</v>
      </c>
      <c r="S16" s="68">
        <f t="shared" si="5"/>
        <v>0.29163932058950326</v>
      </c>
      <c r="T16" s="67">
        <f t="shared" si="6"/>
        <v>0.82651142884648388</v>
      </c>
      <c r="U16" s="67">
        <f t="shared" si="13"/>
        <v>0.37057893459125285</v>
      </c>
      <c r="V16" s="68">
        <f t="shared" si="7"/>
        <v>0.74871660918409622</v>
      </c>
      <c r="W16" s="61">
        <f t="shared" si="14"/>
        <v>34260.720245725199</v>
      </c>
      <c r="X16" s="42">
        <v>6.7729279058361938</v>
      </c>
      <c r="Y16" s="5">
        <f t="shared" si="8"/>
        <v>10816.437364228819</v>
      </c>
      <c r="Z16" s="5"/>
      <c r="AA16" s="48">
        <f t="shared" si="9"/>
        <v>1.1039042258554452</v>
      </c>
    </row>
    <row r="17" spans="2:27" x14ac:dyDescent="0.45">
      <c r="B17" s="72">
        <v>1944</v>
      </c>
      <c r="C17" s="73">
        <v>17.600000000000001</v>
      </c>
      <c r="D17" s="74">
        <v>23142</v>
      </c>
      <c r="E17" s="75">
        <v>242000</v>
      </c>
      <c r="F17" s="76">
        <v>3284.5</v>
      </c>
      <c r="G17" s="77"/>
      <c r="H17" s="78">
        <v>1296.9000000000001</v>
      </c>
      <c r="I17" s="79">
        <v>599</v>
      </c>
      <c r="J17" s="78">
        <v>1201.3</v>
      </c>
      <c r="K17" s="102">
        <f t="shared" si="0"/>
        <v>18841.893749999999</v>
      </c>
      <c r="L17" s="104">
        <f t="shared" si="10"/>
        <v>8702.5170454545441</v>
      </c>
      <c r="M17" s="64">
        <f t="shared" si="1"/>
        <v>17452.97784090909</v>
      </c>
      <c r="N17" s="67">
        <f t="shared" si="2"/>
        <v>5.6040964480165933E-2</v>
      </c>
      <c r="O17" s="67">
        <f t="shared" si="11"/>
        <v>2.5883674704001384E-2</v>
      </c>
      <c r="P17" s="68">
        <f t="shared" si="3"/>
        <v>5.1909947281998096E-2</v>
      </c>
      <c r="Q17" s="67">
        <f t="shared" si="4"/>
        <v>0.31714091262639355</v>
      </c>
      <c r="R17" s="67">
        <f t="shared" si="12"/>
        <v>0.14647806821128054</v>
      </c>
      <c r="S17" s="68">
        <f t="shared" si="5"/>
        <v>0.29376311075494371</v>
      </c>
      <c r="T17" s="67">
        <f t="shared" si="6"/>
        <v>0.81418605781695608</v>
      </c>
      <c r="U17" s="67">
        <f t="shared" si="13"/>
        <v>0.37604861487574731</v>
      </c>
      <c r="V17" s="68">
        <f t="shared" si="7"/>
        <v>0.75416895000039286</v>
      </c>
      <c r="W17" s="61">
        <f t="shared" si="14"/>
        <v>35960.81423741547</v>
      </c>
      <c r="X17" s="42">
        <v>7.0458212817780481</v>
      </c>
      <c r="Y17" s="5">
        <f t="shared" si="8"/>
        <v>10457.177426324432</v>
      </c>
      <c r="Z17" s="5"/>
      <c r="AA17" s="48">
        <f t="shared" si="9"/>
        <v>1.0795804545076169</v>
      </c>
    </row>
    <row r="18" spans="2:27" x14ac:dyDescent="0.45">
      <c r="B18" s="72">
        <v>1945</v>
      </c>
      <c r="C18" s="73">
        <v>18</v>
      </c>
      <c r="D18" s="74">
        <v>23368</v>
      </c>
      <c r="E18" s="75">
        <v>242000</v>
      </c>
      <c r="F18" s="76">
        <v>3253.8</v>
      </c>
      <c r="G18" s="77"/>
      <c r="H18" s="78">
        <v>1313.7</v>
      </c>
      <c r="I18" s="79">
        <v>532</v>
      </c>
      <c r="J18" s="78">
        <v>1231.7</v>
      </c>
      <c r="K18" s="102">
        <f t="shared" si="0"/>
        <v>18661.838333333333</v>
      </c>
      <c r="L18" s="104">
        <f t="shared" si="10"/>
        <v>7557.3555555555558</v>
      </c>
      <c r="M18" s="64">
        <f t="shared" si="1"/>
        <v>17496.982777777775</v>
      </c>
      <c r="N18" s="67">
        <f t="shared" si="2"/>
        <v>5.6217904827114001E-2</v>
      </c>
      <c r="O18" s="67">
        <f t="shared" si="11"/>
        <v>2.2766175967134542E-2</v>
      </c>
      <c r="P18" s="68">
        <f t="shared" si="3"/>
        <v>5.2708832591578228E-2</v>
      </c>
      <c r="Q18" s="67">
        <f t="shared" si="4"/>
        <v>0.31107240671003078</v>
      </c>
      <c r="R18" s="67">
        <f t="shared" si="12"/>
        <v>0.12597284035147779</v>
      </c>
      <c r="S18" s="68">
        <f t="shared" si="5"/>
        <v>0.29165554034006619</v>
      </c>
      <c r="T18" s="67">
        <f t="shared" si="6"/>
        <v>0.79860657023850279</v>
      </c>
      <c r="U18" s="67">
        <f t="shared" si="13"/>
        <v>0.3234061774886835</v>
      </c>
      <c r="V18" s="68">
        <f t="shared" si="7"/>
        <v>0.74875824964814175</v>
      </c>
      <c r="W18" s="61">
        <f t="shared" si="14"/>
        <v>31228.741965105604</v>
      </c>
      <c r="X18" s="42">
        <v>7.1817567152252746</v>
      </c>
      <c r="Y18" s="5">
        <f t="shared" si="8"/>
        <v>10356.042451215339</v>
      </c>
      <c r="Z18" s="5"/>
      <c r="AA18" s="48">
        <f t="shared" si="9"/>
        <v>1.0665746529187301</v>
      </c>
    </row>
    <row r="19" spans="2:27" x14ac:dyDescent="0.45">
      <c r="B19" s="72">
        <v>1946</v>
      </c>
      <c r="C19" s="73">
        <v>19.5</v>
      </c>
      <c r="D19" s="74">
        <v>23463</v>
      </c>
      <c r="E19" s="75">
        <v>261000</v>
      </c>
      <c r="F19" s="76">
        <v>3304.3</v>
      </c>
      <c r="G19" s="77"/>
      <c r="H19" s="78">
        <v>1331.5</v>
      </c>
      <c r="I19" s="79">
        <v>713</v>
      </c>
      <c r="J19" s="78">
        <v>1258.5</v>
      </c>
      <c r="K19" s="102">
        <f t="shared" si="0"/>
        <v>17459.720512820513</v>
      </c>
      <c r="L19" s="104">
        <f t="shared" si="10"/>
        <v>9349.4410256410247</v>
      </c>
      <c r="M19" s="64">
        <f t="shared" si="1"/>
        <v>16502.484615384612</v>
      </c>
      <c r="N19" s="67">
        <f t="shared" si="2"/>
        <v>5.6748923837531433E-2</v>
      </c>
      <c r="O19" s="67">
        <f t="shared" si="11"/>
        <v>3.0388270894600007E-2</v>
      </c>
      <c r="P19" s="68">
        <f t="shared" si="3"/>
        <v>5.3637642245237184E-2</v>
      </c>
      <c r="Q19" s="67">
        <f t="shared" si="4"/>
        <v>0.28985604175477592</v>
      </c>
      <c r="R19" s="67">
        <f t="shared" si="12"/>
        <v>0.15521393749241849</v>
      </c>
      <c r="S19" s="68">
        <f t="shared" si="5"/>
        <v>0.27396457269874991</v>
      </c>
      <c r="T19" s="67">
        <f t="shared" si="6"/>
        <v>0.74413845257727107</v>
      </c>
      <c r="U19" s="67">
        <f t="shared" si="13"/>
        <v>0.3984759419358575</v>
      </c>
      <c r="V19" s="68">
        <f t="shared" si="7"/>
        <v>0.70334077549267404</v>
      </c>
      <c r="W19" s="61">
        <f t="shared" si="14"/>
        <v>35821.613125061391</v>
      </c>
      <c r="X19" s="42">
        <v>7.1007475108192351</v>
      </c>
      <c r="Y19" s="5">
        <f t="shared" si="8"/>
        <v>11123.897199846566</v>
      </c>
      <c r="Z19" s="5"/>
      <c r="AA19" s="48">
        <f t="shared" si="9"/>
        <v>1.0580055621771951</v>
      </c>
    </row>
    <row r="20" spans="2:27" x14ac:dyDescent="0.45">
      <c r="B20" s="72">
        <v>1947</v>
      </c>
      <c r="C20" s="73">
        <v>22.3</v>
      </c>
      <c r="D20" s="74">
        <v>22624</v>
      </c>
      <c r="E20" s="75">
        <v>266000</v>
      </c>
      <c r="F20" s="76">
        <v>3342.4</v>
      </c>
      <c r="G20" s="77"/>
      <c r="H20" s="78">
        <v>1324.2</v>
      </c>
      <c r="I20" s="79">
        <v>790</v>
      </c>
      <c r="J20" s="78">
        <v>1343.7</v>
      </c>
      <c r="K20" s="102">
        <f t="shared" si="0"/>
        <v>15183.764125560538</v>
      </c>
      <c r="L20" s="104">
        <f t="shared" si="10"/>
        <v>9058.4304932735413</v>
      </c>
      <c r="M20" s="64">
        <f t="shared" si="1"/>
        <v>15407.358295964126</v>
      </c>
      <c r="N20" s="67">
        <f t="shared" si="2"/>
        <v>5.8530763790664783E-2</v>
      </c>
      <c r="O20" s="67">
        <f t="shared" si="11"/>
        <v>3.4918670438472417E-2</v>
      </c>
      <c r="P20" s="68">
        <f t="shared" si="3"/>
        <v>5.9392680339462517E-2</v>
      </c>
      <c r="Q20" s="67">
        <f t="shared" si="4"/>
        <v>0.26141991361211714</v>
      </c>
      <c r="R20" s="67">
        <f t="shared" si="12"/>
        <v>0.15595962222743731</v>
      </c>
      <c r="S20" s="68">
        <f t="shared" si="5"/>
        <v>0.2652695498569716</v>
      </c>
      <c r="T20" s="67">
        <f t="shared" si="6"/>
        <v>0.67113526014677061</v>
      </c>
      <c r="U20" s="67">
        <f t="shared" si="13"/>
        <v>0.40039031529674424</v>
      </c>
      <c r="V20" s="68">
        <f t="shared" si="7"/>
        <v>0.6810183122332093</v>
      </c>
      <c r="W20" s="61">
        <f t="shared" si="14"/>
        <v>34054.249974712562</v>
      </c>
      <c r="X20" s="42">
        <v>6.7687888942077548</v>
      </c>
      <c r="Y20" s="5">
        <f t="shared" si="8"/>
        <v>11757.425742574258</v>
      </c>
      <c r="Z20" s="5"/>
      <c r="AA20" s="48">
        <f t="shared" si="9"/>
        <v>0.98548783210538071</v>
      </c>
    </row>
    <row r="21" spans="2:27" x14ac:dyDescent="0.45">
      <c r="B21" s="72">
        <v>1948</v>
      </c>
      <c r="C21" s="73">
        <v>24.1</v>
      </c>
      <c r="D21" s="74">
        <v>21429</v>
      </c>
      <c r="E21" s="75">
        <v>261000</v>
      </c>
      <c r="F21" s="76">
        <v>3311.1</v>
      </c>
      <c r="G21" s="77"/>
      <c r="H21" s="78">
        <v>1416.8</v>
      </c>
      <c r="I21" s="79">
        <v>829</v>
      </c>
      <c r="J21" s="78">
        <v>1444.9</v>
      </c>
      <c r="K21" s="102">
        <f t="shared" si="0"/>
        <v>15032.189211618255</v>
      </c>
      <c r="L21" s="104">
        <f t="shared" si="10"/>
        <v>8795.6556016597497</v>
      </c>
      <c r="M21" s="64">
        <f t="shared" si="1"/>
        <v>15330.329045643153</v>
      </c>
      <c r="N21" s="67">
        <f t="shared" si="2"/>
        <v>6.6116011013113068E-2</v>
      </c>
      <c r="O21" s="67">
        <f t="shared" si="11"/>
        <v>3.8685892948807692E-2</v>
      </c>
      <c r="P21" s="68">
        <f t="shared" si="3"/>
        <v>6.7427318120304267E-2</v>
      </c>
      <c r="Q21" s="67">
        <f t="shared" si="4"/>
        <v>0.2732429334815793</v>
      </c>
      <c r="R21" s="67">
        <f t="shared" si="12"/>
        <v>0.15988028787142097</v>
      </c>
      <c r="S21" s="68">
        <f t="shared" si="5"/>
        <v>0.27866227737685911</v>
      </c>
      <c r="T21" s="67">
        <f t="shared" si="6"/>
        <v>0.70148813344618299</v>
      </c>
      <c r="U21" s="67">
        <f t="shared" si="13"/>
        <v>0.4104557189630757</v>
      </c>
      <c r="V21" s="68">
        <f t="shared" si="7"/>
        <v>0.7154010474423983</v>
      </c>
      <c r="W21" s="61">
        <f t="shared" si="14"/>
        <v>33699.829891416666</v>
      </c>
      <c r="X21" s="42">
        <v>6.4718673552595813</v>
      </c>
      <c r="Y21" s="5">
        <f t="shared" si="8"/>
        <v>12179.756404871903</v>
      </c>
      <c r="Z21" s="5"/>
      <c r="AA21" s="48">
        <f t="shared" si="9"/>
        <v>0.98055228735552624</v>
      </c>
    </row>
    <row r="22" spans="2:27" x14ac:dyDescent="0.45">
      <c r="B22" s="72">
        <v>1949</v>
      </c>
      <c r="C22" s="73">
        <v>23.8</v>
      </c>
      <c r="D22" s="74">
        <v>19069</v>
      </c>
      <c r="E22" s="75">
        <v>253000</v>
      </c>
      <c r="F22" s="76">
        <v>3183.6</v>
      </c>
      <c r="G22" s="77"/>
      <c r="H22" s="78">
        <v>1419.7</v>
      </c>
      <c r="I22" s="79">
        <v>841</v>
      </c>
      <c r="J22" s="78">
        <v>1427.2</v>
      </c>
      <c r="K22" s="102">
        <f t="shared" si="0"/>
        <v>15252.827310924369</v>
      </c>
      <c r="L22" s="104">
        <f t="shared" si="10"/>
        <v>9035.4495798319313</v>
      </c>
      <c r="M22" s="64">
        <f t="shared" si="1"/>
        <v>15333.405042016806</v>
      </c>
      <c r="N22" s="67">
        <f t="shared" si="2"/>
        <v>7.4450679112695997E-2</v>
      </c>
      <c r="O22" s="67">
        <f t="shared" si="11"/>
        <v>4.4102994388798576E-2</v>
      </c>
      <c r="P22" s="68">
        <f t="shared" si="3"/>
        <v>7.4843987623892189E-2</v>
      </c>
      <c r="Q22" s="67">
        <f t="shared" si="4"/>
        <v>0.3115667075472488</v>
      </c>
      <c r="R22" s="67">
        <f t="shared" si="12"/>
        <v>0.18456547231614864</v>
      </c>
      <c r="S22" s="68">
        <f t="shared" si="5"/>
        <v>0.31321265408990173</v>
      </c>
      <c r="T22" s="67">
        <f t="shared" si="6"/>
        <v>0.79987557349228433</v>
      </c>
      <c r="U22" s="67">
        <f t="shared" si="13"/>
        <v>0.47382922963091567</v>
      </c>
      <c r="V22" s="68">
        <f t="shared" si="7"/>
        <v>0.80410116115248864</v>
      </c>
      <c r="W22" s="61">
        <f t="shared" si="14"/>
        <v>35713.239445976011</v>
      </c>
      <c r="X22" s="42">
        <v>5.9897600201030281</v>
      </c>
      <c r="Y22" s="5">
        <f t="shared" si="8"/>
        <v>13267.607111017884</v>
      </c>
      <c r="Z22" s="5"/>
      <c r="AA22" s="48">
        <f t="shared" si="9"/>
        <v>0.99474495515695072</v>
      </c>
    </row>
    <row r="23" spans="2:27" x14ac:dyDescent="0.45">
      <c r="B23" s="72">
        <v>1950</v>
      </c>
      <c r="C23" s="73">
        <v>24.1</v>
      </c>
      <c r="D23" s="74">
        <v>17301</v>
      </c>
      <c r="E23" s="75">
        <v>240000</v>
      </c>
      <c r="F23" s="76">
        <v>3007.6</v>
      </c>
      <c r="G23" s="77"/>
      <c r="H23" s="78">
        <v>1386.8</v>
      </c>
      <c r="I23" s="79">
        <v>835</v>
      </c>
      <c r="J23" s="78">
        <v>1385.7</v>
      </c>
      <c r="K23" s="102">
        <f t="shared" si="0"/>
        <v>14713.890456431533</v>
      </c>
      <c r="L23" s="104">
        <f t="shared" si="10"/>
        <v>8859.3153526970946</v>
      </c>
      <c r="M23" s="64">
        <f t="shared" si="1"/>
        <v>14702.219502074688</v>
      </c>
      <c r="N23" s="67">
        <f t="shared" si="2"/>
        <v>8.0157216345875956E-2</v>
      </c>
      <c r="O23" s="67">
        <f t="shared" si="11"/>
        <v>4.8263106178833594E-2</v>
      </c>
      <c r="P23" s="68">
        <f t="shared" si="3"/>
        <v>8.0093636205999658E-2</v>
      </c>
      <c r="Q23" s="67">
        <f t="shared" si="4"/>
        <v>0.3312721472219603</v>
      </c>
      <c r="R23" s="67">
        <f t="shared" si="12"/>
        <v>0.1994608039589969</v>
      </c>
      <c r="S23" s="68">
        <f t="shared" si="5"/>
        <v>0.33100938448620598</v>
      </c>
      <c r="T23" s="67">
        <f t="shared" si="6"/>
        <v>0.85046473940416922</v>
      </c>
      <c r="U23" s="67">
        <f t="shared" si="13"/>
        <v>0.51206955393891074</v>
      </c>
      <c r="V23" s="68">
        <f t="shared" si="7"/>
        <v>0.84979015675826186</v>
      </c>
      <c r="W23" s="61">
        <f t="shared" si="14"/>
        <v>36913.813969571223</v>
      </c>
      <c r="X23" s="42">
        <v>5.7524271844660193</v>
      </c>
      <c r="Y23" s="5">
        <f t="shared" si="8"/>
        <v>13872.030518467142</v>
      </c>
      <c r="Z23" s="5"/>
      <c r="AA23" s="48">
        <f t="shared" si="9"/>
        <v>1.0007938226167279</v>
      </c>
    </row>
    <row r="24" spans="2:27" x14ac:dyDescent="0.45">
      <c r="B24" s="72">
        <v>1951</v>
      </c>
      <c r="C24" s="73">
        <v>26</v>
      </c>
      <c r="D24" s="74">
        <v>16175</v>
      </c>
      <c r="E24" s="75">
        <v>232000</v>
      </c>
      <c r="F24" s="76">
        <v>2913.4</v>
      </c>
      <c r="G24" s="77"/>
      <c r="H24" s="78">
        <v>1411.6</v>
      </c>
      <c r="I24" s="79">
        <v>872</v>
      </c>
      <c r="J24" s="78">
        <v>1426.6</v>
      </c>
      <c r="K24" s="102">
        <f t="shared" si="0"/>
        <v>13882.543076923075</v>
      </c>
      <c r="L24" s="104">
        <f t="shared" si="10"/>
        <v>8575.7846153846149</v>
      </c>
      <c r="M24" s="64">
        <f t="shared" si="1"/>
        <v>14030.062307692308</v>
      </c>
      <c r="N24" s="67">
        <f t="shared" si="2"/>
        <v>8.7270479134466769E-2</v>
      </c>
      <c r="O24" s="67">
        <f t="shared" si="11"/>
        <v>5.3910355486862439E-2</v>
      </c>
      <c r="P24" s="68">
        <f t="shared" si="3"/>
        <v>8.8197836166924254E-2</v>
      </c>
      <c r="Q24" s="67">
        <f t="shared" si="4"/>
        <v>0.33431306622280343</v>
      </c>
      <c r="R24" s="67">
        <f t="shared" si="12"/>
        <v>0.20651813101890382</v>
      </c>
      <c r="S24" s="68">
        <f t="shared" si="5"/>
        <v>0.33786555700867904</v>
      </c>
      <c r="T24" s="67">
        <f t="shared" si="6"/>
        <v>0.85827159671858277</v>
      </c>
      <c r="U24" s="67">
        <f t="shared" si="13"/>
        <v>0.53018761146118176</v>
      </c>
      <c r="V24" s="68">
        <f t="shared" si="7"/>
        <v>0.86739179645702058</v>
      </c>
      <c r="W24" s="61">
        <f t="shared" si="14"/>
        <v>36964.588859416443</v>
      </c>
      <c r="X24" s="42">
        <v>5.5519324500583505</v>
      </c>
      <c r="Y24" s="5">
        <f t="shared" si="8"/>
        <v>14343.122102009273</v>
      </c>
      <c r="Z24" s="5"/>
      <c r="AA24" s="48">
        <f t="shared" si="9"/>
        <v>0.98948548997616714</v>
      </c>
    </row>
    <row r="25" spans="2:27" x14ac:dyDescent="0.45">
      <c r="B25" s="72">
        <v>1952</v>
      </c>
      <c r="C25" s="73">
        <v>26.5</v>
      </c>
      <c r="D25" s="74">
        <v>15168</v>
      </c>
      <c r="E25" s="75">
        <v>227000</v>
      </c>
      <c r="F25" s="76">
        <v>2814.5</v>
      </c>
      <c r="G25" s="77"/>
      <c r="H25" s="78">
        <v>1438.1</v>
      </c>
      <c r="I25" s="79">
        <v>903</v>
      </c>
      <c r="J25" s="78">
        <v>1471.6</v>
      </c>
      <c r="K25" s="102">
        <f t="shared" si="0"/>
        <v>13876.308301886791</v>
      </c>
      <c r="L25" s="104">
        <f t="shared" si="10"/>
        <v>8713.0981132075467</v>
      </c>
      <c r="M25" s="64">
        <f t="shared" si="1"/>
        <v>14199.551698113206</v>
      </c>
      <c r="N25" s="67">
        <f t="shared" si="2"/>
        <v>9.4811445147679321E-2</v>
      </c>
      <c r="O25" s="67">
        <f t="shared" si="11"/>
        <v>5.9533227848101264E-2</v>
      </c>
      <c r="P25" s="68">
        <f t="shared" si="3"/>
        <v>9.7020042194092826E-2</v>
      </c>
      <c r="Q25" s="67">
        <f t="shared" si="4"/>
        <v>0.35634792213995697</v>
      </c>
      <c r="R25" s="67">
        <f t="shared" si="12"/>
        <v>0.22375507523286361</v>
      </c>
      <c r="S25" s="68">
        <f t="shared" si="5"/>
        <v>0.36464891330308097</v>
      </c>
      <c r="T25" s="67">
        <f t="shared" si="6"/>
        <v>0.91484100091553211</v>
      </c>
      <c r="U25" s="67">
        <f t="shared" si="13"/>
        <v>0.57443948531167899</v>
      </c>
      <c r="V25" s="68">
        <f t="shared" si="7"/>
        <v>0.93615187883130313</v>
      </c>
      <c r="W25" s="61">
        <f t="shared" si="14"/>
        <v>38383.692128667608</v>
      </c>
      <c r="X25" s="42">
        <v>5.3892343222597265</v>
      </c>
      <c r="Y25" s="5">
        <f t="shared" si="8"/>
        <v>14965.71729957806</v>
      </c>
      <c r="Z25" s="5"/>
      <c r="AA25" s="48">
        <f t="shared" si="9"/>
        <v>0.97723566186463717</v>
      </c>
    </row>
    <row r="26" spans="2:27" x14ac:dyDescent="0.45">
      <c r="B26" s="72">
        <v>1953</v>
      </c>
      <c r="C26" s="73">
        <v>26.7</v>
      </c>
      <c r="D26" s="74">
        <v>13943</v>
      </c>
      <c r="E26" s="75">
        <v>220000</v>
      </c>
      <c r="F26" s="76">
        <v>2695.5</v>
      </c>
      <c r="G26" s="77"/>
      <c r="H26" s="78">
        <v>1448.6</v>
      </c>
      <c r="I26" s="79">
        <v>913</v>
      </c>
      <c r="J26" s="78">
        <v>1468.1</v>
      </c>
      <c r="K26" s="102">
        <f t="shared" si="0"/>
        <v>13872.922097378276</v>
      </c>
      <c r="L26" s="104">
        <f t="shared" si="10"/>
        <v>8743.5992509363296</v>
      </c>
      <c r="M26" s="64">
        <f t="shared" si="1"/>
        <v>14059.669288389512</v>
      </c>
      <c r="N26" s="67">
        <f t="shared" si="2"/>
        <v>0.10389442731119558</v>
      </c>
      <c r="O26" s="67">
        <f t="shared" si="11"/>
        <v>6.5480886466327187E-2</v>
      </c>
      <c r="P26" s="68">
        <f t="shared" si="3"/>
        <v>0.10529297855554758</v>
      </c>
      <c r="Q26" s="67">
        <f t="shared" si="4"/>
        <v>0.38756123446423518</v>
      </c>
      <c r="R26" s="67">
        <f t="shared" si="12"/>
        <v>0.24426577872832164</v>
      </c>
      <c r="S26" s="68">
        <f t="shared" si="5"/>
        <v>0.39277830202743591</v>
      </c>
      <c r="T26" s="67">
        <f t="shared" si="6"/>
        <v>0.99497397241470831</v>
      </c>
      <c r="U26" s="67">
        <f t="shared" si="13"/>
        <v>0.62709598012883383</v>
      </c>
      <c r="V26" s="68">
        <f t="shared" si="7"/>
        <v>1.0083675886387085</v>
      </c>
      <c r="W26" s="61">
        <f t="shared" si="14"/>
        <v>39743.6329588015</v>
      </c>
      <c r="X26" s="42">
        <v>5.1726952327953999</v>
      </c>
      <c r="Y26" s="5">
        <f t="shared" si="8"/>
        <v>15778.52685935595</v>
      </c>
      <c r="Z26" s="5"/>
      <c r="AA26" s="48">
        <f t="shared" si="9"/>
        <v>0.98671752605408347</v>
      </c>
    </row>
    <row r="27" spans="2:27" x14ac:dyDescent="0.45">
      <c r="B27" s="72">
        <v>1954</v>
      </c>
      <c r="C27" s="73">
        <v>26.9</v>
      </c>
      <c r="D27" s="74">
        <v>12431</v>
      </c>
      <c r="E27" s="75">
        <v>211000</v>
      </c>
      <c r="F27" s="76">
        <v>2548.8000000000002</v>
      </c>
      <c r="G27" s="77"/>
      <c r="H27" s="78">
        <v>1410</v>
      </c>
      <c r="I27" s="79">
        <v>895</v>
      </c>
      <c r="J27" s="78">
        <v>1427</v>
      </c>
      <c r="K27" s="102">
        <f t="shared" si="0"/>
        <v>13402.862453531599</v>
      </c>
      <c r="L27" s="104">
        <f t="shared" si="10"/>
        <v>8507.4907063197043</v>
      </c>
      <c r="M27" s="64">
        <f t="shared" si="1"/>
        <v>13564.457249070632</v>
      </c>
      <c r="N27" s="67">
        <f t="shared" si="2"/>
        <v>0.11342611213900732</v>
      </c>
      <c r="O27" s="67">
        <f t="shared" si="11"/>
        <v>7.1997425790362807E-2</v>
      </c>
      <c r="P27" s="68">
        <f t="shared" si="3"/>
        <v>0.11479366100876841</v>
      </c>
      <c r="Q27" s="67">
        <f t="shared" si="4"/>
        <v>0.4199717758009342</v>
      </c>
      <c r="R27" s="67">
        <f t="shared" si="12"/>
        <v>0.26657782932045115</v>
      </c>
      <c r="S27" s="68">
        <f t="shared" si="5"/>
        <v>0.42503526529640645</v>
      </c>
      <c r="T27" s="67">
        <f t="shared" si="6"/>
        <v>1.0781805529347277</v>
      </c>
      <c r="U27" s="67">
        <f t="shared" si="13"/>
        <v>0.68437701764296555</v>
      </c>
      <c r="V27" s="68">
        <f t="shared" si="7"/>
        <v>1.0911798929346499</v>
      </c>
      <c r="W27" s="61">
        <f t="shared" si="14"/>
        <v>40319.861167391959</v>
      </c>
      <c r="X27" s="42">
        <v>4.8771971123666038</v>
      </c>
      <c r="Y27" s="5">
        <f t="shared" si="8"/>
        <v>16973.69479526989</v>
      </c>
      <c r="Z27" s="5"/>
      <c r="AA27" s="48">
        <f t="shared" si="9"/>
        <v>0.98808689558514362</v>
      </c>
    </row>
    <row r="28" spans="2:27" x14ac:dyDescent="0.45">
      <c r="B28" s="72">
        <v>1955</v>
      </c>
      <c r="C28" s="73">
        <v>26.8</v>
      </c>
      <c r="D28" s="74">
        <v>11569</v>
      </c>
      <c r="E28" s="75">
        <v>198000</v>
      </c>
      <c r="F28" s="76">
        <v>2447.5</v>
      </c>
      <c r="G28" s="77"/>
      <c r="H28" s="78">
        <v>1358.9</v>
      </c>
      <c r="I28" s="79">
        <v>864</v>
      </c>
      <c r="J28" s="78">
        <v>1370.7</v>
      </c>
      <c r="K28" s="102">
        <f t="shared" si="0"/>
        <v>12965.325746268656</v>
      </c>
      <c r="L28" s="104">
        <f t="shared" si="10"/>
        <v>8243.4626865671635</v>
      </c>
      <c r="M28" s="64">
        <f t="shared" si="1"/>
        <v>13077.910074626865</v>
      </c>
      <c r="N28" s="67">
        <f t="shared" si="2"/>
        <v>0.11746045466332442</v>
      </c>
      <c r="O28" s="67">
        <f t="shared" si="11"/>
        <v>7.4682340738179614E-2</v>
      </c>
      <c r="P28" s="68">
        <f t="shared" si="3"/>
        <v>0.11848042181692454</v>
      </c>
      <c r="Q28" s="67">
        <f t="shared" si="4"/>
        <v>0.43653213748011604</v>
      </c>
      <c r="R28" s="67">
        <f t="shared" si="12"/>
        <v>0.27755078871353317</v>
      </c>
      <c r="S28" s="68">
        <f t="shared" si="5"/>
        <v>0.44032276167782403</v>
      </c>
      <c r="T28" s="67">
        <f t="shared" si="6"/>
        <v>1.1206954573661212</v>
      </c>
      <c r="U28" s="67">
        <f t="shared" si="13"/>
        <v>0.7125475569683779</v>
      </c>
      <c r="V28" s="68">
        <f t="shared" si="7"/>
        <v>1.1304270096487912</v>
      </c>
      <c r="W28" s="61">
        <f t="shared" si="14"/>
        <v>41633.649932157394</v>
      </c>
      <c r="X28" s="42">
        <v>4.7268641470888664</v>
      </c>
      <c r="Y28" s="5">
        <f t="shared" si="8"/>
        <v>17114.703085832829</v>
      </c>
      <c r="Z28" s="5"/>
      <c r="AA28" s="48">
        <f t="shared" si="9"/>
        <v>0.99139125994017663</v>
      </c>
    </row>
    <row r="29" spans="2:27" x14ac:dyDescent="0.45">
      <c r="B29" s="72">
        <v>1956</v>
      </c>
      <c r="C29" s="73">
        <v>27.2</v>
      </c>
      <c r="D29" s="74">
        <v>10981</v>
      </c>
      <c r="E29" s="75">
        <v>186000</v>
      </c>
      <c r="F29" s="76">
        <v>2366.6</v>
      </c>
      <c r="G29" s="77"/>
      <c r="H29" s="78">
        <v>1351.1</v>
      </c>
      <c r="I29" s="79">
        <v>852</v>
      </c>
      <c r="J29" s="78">
        <v>1360.4</v>
      </c>
      <c r="K29" s="102">
        <f t="shared" si="0"/>
        <v>12701.333455882352</v>
      </c>
      <c r="L29" s="104">
        <f t="shared" si="10"/>
        <v>8009.4264705882351</v>
      </c>
      <c r="M29" s="64">
        <f t="shared" si="1"/>
        <v>12788.760294117648</v>
      </c>
      <c r="N29" s="67">
        <f t="shared" si="2"/>
        <v>0.12303979601129222</v>
      </c>
      <c r="O29" s="67">
        <f t="shared" si="11"/>
        <v>7.7588562061743013E-2</v>
      </c>
      <c r="P29" s="68">
        <f t="shared" si="3"/>
        <v>0.12388671341407888</v>
      </c>
      <c r="Q29" s="67">
        <f t="shared" si="4"/>
        <v>0.45054278245311413</v>
      </c>
      <c r="R29" s="67">
        <f t="shared" si="12"/>
        <v>0.28411105813785309</v>
      </c>
      <c r="S29" s="68">
        <f t="shared" si="5"/>
        <v>0.45364399470743588</v>
      </c>
      <c r="T29" s="67">
        <f t="shared" si="6"/>
        <v>1.1566645529443904</v>
      </c>
      <c r="U29" s="67">
        <f t="shared" si="13"/>
        <v>0.729389533793665</v>
      </c>
      <c r="V29" s="68">
        <f t="shared" si="7"/>
        <v>1.1646261992639695</v>
      </c>
      <c r="W29" s="61">
        <f t="shared" si="14"/>
        <v>43061.432637571161</v>
      </c>
      <c r="X29" s="42">
        <v>4.6399898588692645</v>
      </c>
      <c r="Y29" s="5">
        <f t="shared" si="8"/>
        <v>16938.348055732629</v>
      </c>
      <c r="Z29" s="5"/>
      <c r="AA29" s="48">
        <f t="shared" si="9"/>
        <v>0.99316377536018807</v>
      </c>
    </row>
    <row r="30" spans="2:27" x14ac:dyDescent="0.45">
      <c r="B30" s="72">
        <v>1957</v>
      </c>
      <c r="C30" s="73">
        <v>28.1</v>
      </c>
      <c r="D30" s="74">
        <v>10428</v>
      </c>
      <c r="E30" s="75">
        <v>177000</v>
      </c>
      <c r="F30" s="76">
        <v>2289.5</v>
      </c>
      <c r="G30" s="77"/>
      <c r="H30" s="78">
        <v>1319.8</v>
      </c>
      <c r="I30" s="79">
        <v>840</v>
      </c>
      <c r="J30" s="78">
        <v>1349</v>
      </c>
      <c r="K30" s="102">
        <f t="shared" si="0"/>
        <v>12009.710320284697</v>
      </c>
      <c r="L30" s="104">
        <f t="shared" si="10"/>
        <v>7643.7010676156578</v>
      </c>
      <c r="M30" s="64">
        <f t="shared" si="1"/>
        <v>12275.419928825622</v>
      </c>
      <c r="N30" s="67">
        <f t="shared" si="2"/>
        <v>0.12656309934790946</v>
      </c>
      <c r="O30" s="67">
        <f t="shared" si="11"/>
        <v>8.0552359033371698E-2</v>
      </c>
      <c r="P30" s="68">
        <f t="shared" si="3"/>
        <v>0.1293632527809743</v>
      </c>
      <c r="Q30" s="67">
        <f t="shared" si="4"/>
        <v>0.44860087882746552</v>
      </c>
      <c r="R30" s="67">
        <f t="shared" si="12"/>
        <v>0.28551654660938863</v>
      </c>
      <c r="S30" s="68">
        <f t="shared" si="5"/>
        <v>0.45852597782864907</v>
      </c>
      <c r="T30" s="67">
        <f t="shared" si="6"/>
        <v>1.1516791638170978</v>
      </c>
      <c r="U30" s="67">
        <f t="shared" si="13"/>
        <v>0.73299780088374167</v>
      </c>
      <c r="V30" s="68">
        <f t="shared" si="7"/>
        <v>1.1771595635621042</v>
      </c>
      <c r="W30" s="61">
        <f t="shared" si="14"/>
        <v>43184.751794438744</v>
      </c>
      <c r="X30" s="42">
        <v>4.5547062677440486</v>
      </c>
      <c r="Y30" s="5">
        <f t="shared" si="8"/>
        <v>16973.532796317606</v>
      </c>
      <c r="Z30" s="5"/>
      <c r="AA30" s="48">
        <f t="shared" si="9"/>
        <v>0.97835433654558934</v>
      </c>
    </row>
    <row r="31" spans="2:27" x14ac:dyDescent="0.45">
      <c r="B31" s="72">
        <v>1958</v>
      </c>
      <c r="C31" s="73">
        <v>28.9</v>
      </c>
      <c r="D31" s="74">
        <v>9770</v>
      </c>
      <c r="E31" s="75">
        <v>165000</v>
      </c>
      <c r="F31" s="76">
        <v>2201</v>
      </c>
      <c r="G31" s="77"/>
      <c r="H31" s="78">
        <v>1282.2</v>
      </c>
      <c r="I31" s="79">
        <v>831</v>
      </c>
      <c r="J31" s="78">
        <v>1342.9</v>
      </c>
      <c r="K31" s="102">
        <f t="shared" si="0"/>
        <v>11344.58615916955</v>
      </c>
      <c r="L31" s="104">
        <f t="shared" si="10"/>
        <v>7352.4809688581308</v>
      </c>
      <c r="M31" s="64">
        <f t="shared" si="1"/>
        <v>11881.644636678202</v>
      </c>
      <c r="N31" s="67">
        <f t="shared" si="2"/>
        <v>0.13123848515864894</v>
      </c>
      <c r="O31" s="67">
        <f t="shared" si="11"/>
        <v>8.505629477993859E-2</v>
      </c>
      <c r="P31" s="68">
        <f t="shared" si="3"/>
        <v>0.13745138178096214</v>
      </c>
      <c r="Q31" s="67">
        <f t="shared" si="4"/>
        <v>0.45229595577167592</v>
      </c>
      <c r="R31" s="67">
        <f t="shared" si="12"/>
        <v>0.29313518893016899</v>
      </c>
      <c r="S31" s="68">
        <f t="shared" si="5"/>
        <v>0.47370787631085914</v>
      </c>
      <c r="T31" s="67">
        <f t="shared" si="6"/>
        <v>1.1611654205905375</v>
      </c>
      <c r="U31" s="67">
        <f t="shared" si="13"/>
        <v>0.75255690571731126</v>
      </c>
      <c r="V31" s="68">
        <f t="shared" si="7"/>
        <v>1.2161355820550872</v>
      </c>
      <c r="W31" s="61">
        <f t="shared" si="14"/>
        <v>44560.490720352303</v>
      </c>
      <c r="X31" s="42">
        <v>4.438891412994094</v>
      </c>
      <c r="Y31" s="5">
        <f t="shared" si="8"/>
        <v>16888.433981576254</v>
      </c>
      <c r="Z31" s="5"/>
      <c r="AA31" s="48">
        <f t="shared" si="9"/>
        <v>0.95479931491548142</v>
      </c>
    </row>
    <row r="32" spans="2:27" x14ac:dyDescent="0.45">
      <c r="B32" s="72">
        <v>1959</v>
      </c>
      <c r="C32" s="73">
        <v>29.1</v>
      </c>
      <c r="D32" s="74">
        <v>9596</v>
      </c>
      <c r="E32" s="75">
        <v>159100</v>
      </c>
      <c r="F32" s="76">
        <v>2158.9</v>
      </c>
      <c r="G32" s="77"/>
      <c r="H32" s="78">
        <v>1308.3</v>
      </c>
      <c r="I32" s="79">
        <v>832</v>
      </c>
      <c r="J32" s="78">
        <v>1350.8</v>
      </c>
      <c r="K32" s="102">
        <f t="shared" si="0"/>
        <v>11495.955670103091</v>
      </c>
      <c r="L32" s="104">
        <f t="shared" si="10"/>
        <v>7310.7353951890027</v>
      </c>
      <c r="M32" s="64">
        <f t="shared" si="1"/>
        <v>11869.400687285222</v>
      </c>
      <c r="N32" s="67">
        <f t="shared" si="2"/>
        <v>0.13633805752396833</v>
      </c>
      <c r="O32" s="67">
        <f t="shared" si="11"/>
        <v>8.6702792830345973E-2</v>
      </c>
      <c r="P32" s="68">
        <f t="shared" si="3"/>
        <v>0.14076698624426845</v>
      </c>
      <c r="Q32" s="67">
        <f t="shared" si="4"/>
        <v>0.46664159894801527</v>
      </c>
      <c r="R32" s="67">
        <f t="shared" si="12"/>
        <v>0.29675595071829752</v>
      </c>
      <c r="S32" s="68">
        <f t="shared" si="5"/>
        <v>0.48180040652677447</v>
      </c>
      <c r="T32" s="67">
        <f t="shared" si="6"/>
        <v>1.1979945466968627</v>
      </c>
      <c r="U32" s="67">
        <f t="shared" si="13"/>
        <v>0.76185237548864138</v>
      </c>
      <c r="V32" s="68">
        <f t="shared" si="7"/>
        <v>1.2369112846274721</v>
      </c>
      <c r="W32" s="61">
        <f t="shared" si="14"/>
        <v>45950.56816586425</v>
      </c>
      <c r="X32" s="42">
        <v>4.4448561767566819</v>
      </c>
      <c r="Y32" s="5">
        <f t="shared" si="8"/>
        <v>16579.824927052938</v>
      </c>
      <c r="Z32" s="5"/>
      <c r="AA32" s="48">
        <f t="shared" si="9"/>
        <v>0.96853716316257032</v>
      </c>
    </row>
    <row r="33" spans="2:27" x14ac:dyDescent="0.45">
      <c r="B33" s="72">
        <v>1960</v>
      </c>
      <c r="C33" s="73">
        <v>29.6</v>
      </c>
      <c r="D33" s="74">
        <v>9395</v>
      </c>
      <c r="E33" s="75">
        <v>156400</v>
      </c>
      <c r="F33" s="76">
        <v>2142.8000000000002</v>
      </c>
      <c r="G33" s="77"/>
      <c r="H33" s="78">
        <v>1334.9</v>
      </c>
      <c r="I33" s="79">
        <v>857.3</v>
      </c>
      <c r="J33" s="78">
        <v>1376.5</v>
      </c>
      <c r="K33" s="102">
        <f t="shared" si="0"/>
        <v>11531.551689189189</v>
      </c>
      <c r="L33" s="104">
        <f t="shared" si="10"/>
        <v>7405.7976351351344</v>
      </c>
      <c r="M33" s="64">
        <f t="shared" si="1"/>
        <v>11890.913851351352</v>
      </c>
      <c r="N33" s="67">
        <f t="shared" si="2"/>
        <v>0.14208621607237892</v>
      </c>
      <c r="O33" s="67">
        <f t="shared" si="11"/>
        <v>9.1250665247472051E-2</v>
      </c>
      <c r="P33" s="68">
        <f t="shared" si="3"/>
        <v>0.14651410324640765</v>
      </c>
      <c r="Q33" s="67">
        <f t="shared" si="4"/>
        <v>0.47810091624354523</v>
      </c>
      <c r="R33" s="67">
        <f t="shared" si="12"/>
        <v>0.30704615738676405</v>
      </c>
      <c r="S33" s="68">
        <f t="shared" si="5"/>
        <v>0.49300015822102033</v>
      </c>
      <c r="T33" s="67">
        <f t="shared" si="6"/>
        <v>1.2274136976252461</v>
      </c>
      <c r="U33" s="67">
        <f t="shared" si="13"/>
        <v>0.78827010485738525</v>
      </c>
      <c r="V33" s="68">
        <f t="shared" si="7"/>
        <v>1.2656640608144067</v>
      </c>
      <c r="W33" s="61">
        <f t="shared" si="14"/>
        <v>47351.647283472725</v>
      </c>
      <c r="X33" s="42">
        <v>4.3844502520067197</v>
      </c>
      <c r="Y33" s="5">
        <f t="shared" si="8"/>
        <v>16647.152740819587</v>
      </c>
      <c r="Z33" s="5"/>
      <c r="AA33" s="48">
        <f t="shared" si="9"/>
        <v>0.96977842353795862</v>
      </c>
    </row>
    <row r="34" spans="2:27" x14ac:dyDescent="0.45">
      <c r="B34" s="72">
        <v>1961</v>
      </c>
      <c r="C34" s="73">
        <v>29.9</v>
      </c>
      <c r="D34" s="74">
        <v>8883</v>
      </c>
      <c r="E34" s="75">
        <v>151800</v>
      </c>
      <c r="F34" s="76">
        <v>2077.1</v>
      </c>
      <c r="G34" s="77"/>
      <c r="H34" s="78">
        <v>1320.9</v>
      </c>
      <c r="I34" s="79">
        <v>856.4</v>
      </c>
      <c r="J34" s="78">
        <v>1373</v>
      </c>
      <c r="K34" s="102">
        <f t="shared" si="0"/>
        <v>11296.124749163881</v>
      </c>
      <c r="L34" s="104">
        <f t="shared" si="10"/>
        <v>7323.7953177257523</v>
      </c>
      <c r="M34" s="64">
        <f t="shared" si="1"/>
        <v>11741.675585284282</v>
      </c>
      <c r="N34" s="67">
        <f t="shared" si="2"/>
        <v>0.14869976359338063</v>
      </c>
      <c r="O34" s="67">
        <f t="shared" si="11"/>
        <v>9.6408870876955988E-2</v>
      </c>
      <c r="P34" s="68">
        <f t="shared" si="3"/>
        <v>0.15456489924575031</v>
      </c>
      <c r="Q34" s="67">
        <f t="shared" si="4"/>
        <v>0.49533432956189671</v>
      </c>
      <c r="R34" s="67">
        <f t="shared" si="12"/>
        <v>0.32114794445969286</v>
      </c>
      <c r="S34" s="68">
        <f t="shared" si="5"/>
        <v>0.51487170451092745</v>
      </c>
      <c r="T34" s="67">
        <f t="shared" si="6"/>
        <v>1.2716565067166365</v>
      </c>
      <c r="U34" s="67">
        <f t="shared" si="13"/>
        <v>0.82447318673035597</v>
      </c>
      <c r="V34" s="68">
        <f t="shared" si="7"/>
        <v>1.3218142052554633</v>
      </c>
      <c r="W34" s="61">
        <f t="shared" si="14"/>
        <v>48246.345966572808</v>
      </c>
      <c r="X34" s="42">
        <v>4.2766356939964378</v>
      </c>
      <c r="Y34" s="5">
        <f t="shared" si="8"/>
        <v>17088.821344140495</v>
      </c>
      <c r="Z34" s="5"/>
      <c r="AA34" s="48">
        <f t="shared" si="9"/>
        <v>0.96205389657683915</v>
      </c>
    </row>
    <row r="35" spans="2:27" x14ac:dyDescent="0.45">
      <c r="B35" s="72">
        <v>1962</v>
      </c>
      <c r="C35" s="73">
        <v>30.2</v>
      </c>
      <c r="D35" s="74">
        <v>8695</v>
      </c>
      <c r="E35" s="75">
        <v>149100</v>
      </c>
      <c r="F35" s="76">
        <v>2047.4</v>
      </c>
      <c r="G35" s="77"/>
      <c r="H35" s="78">
        <v>1330.2</v>
      </c>
      <c r="I35" s="79">
        <v>878.1</v>
      </c>
      <c r="J35" s="78">
        <v>1383.8</v>
      </c>
      <c r="K35" s="102">
        <f t="shared" si="0"/>
        <v>11262.653642384106</v>
      </c>
      <c r="L35" s="104">
        <f t="shared" si="10"/>
        <v>7434.773841059603</v>
      </c>
      <c r="M35" s="64">
        <f t="shared" si="1"/>
        <v>11716.478807947018</v>
      </c>
      <c r="N35" s="67">
        <f t="shared" si="2"/>
        <v>0.15298447383553768</v>
      </c>
      <c r="O35" s="67">
        <f t="shared" si="11"/>
        <v>0.10098907418056355</v>
      </c>
      <c r="P35" s="68">
        <f t="shared" si="3"/>
        <v>0.15914893617021275</v>
      </c>
      <c r="Q35" s="67">
        <f t="shared" si="4"/>
        <v>0.50454482099402487</v>
      </c>
      <c r="R35" s="67">
        <f t="shared" si="12"/>
        <v>0.33306330425113012</v>
      </c>
      <c r="S35" s="68">
        <f t="shared" si="5"/>
        <v>0.52487529942229105</v>
      </c>
      <c r="T35" s="67">
        <f t="shared" si="6"/>
        <v>1.2953023165479132</v>
      </c>
      <c r="U35" s="67">
        <f t="shared" si="13"/>
        <v>0.85506312145596353</v>
      </c>
      <c r="V35" s="68">
        <f t="shared" si="7"/>
        <v>1.3474961251232913</v>
      </c>
      <c r="W35" s="61">
        <f t="shared" si="14"/>
        <v>49864.345010460114</v>
      </c>
      <c r="X35" s="42">
        <v>4.246849662987203</v>
      </c>
      <c r="Y35" s="5">
        <f t="shared" si="8"/>
        <v>17147.786083956296</v>
      </c>
      <c r="Z35" s="5"/>
      <c r="AA35" s="48">
        <f t="shared" si="9"/>
        <v>0.96126607891313776</v>
      </c>
    </row>
    <row r="36" spans="2:27" x14ac:dyDescent="0.45">
      <c r="B36" s="72">
        <v>1963</v>
      </c>
      <c r="C36" s="73">
        <v>30.6</v>
      </c>
      <c r="D36" s="74">
        <v>8400</v>
      </c>
      <c r="E36" s="75">
        <v>147200</v>
      </c>
      <c r="F36" s="76">
        <v>2021.7</v>
      </c>
      <c r="G36" s="77"/>
      <c r="H36" s="78">
        <v>1316.3</v>
      </c>
      <c r="I36" s="79">
        <v>892.3</v>
      </c>
      <c r="J36" s="78">
        <v>1391.5</v>
      </c>
      <c r="K36" s="102">
        <f t="shared" si="0"/>
        <v>10999.278104575162</v>
      </c>
      <c r="L36" s="104">
        <f t="shared" si="10"/>
        <v>7456.2454248366003</v>
      </c>
      <c r="M36" s="64">
        <f t="shared" si="1"/>
        <v>11627.665032679739</v>
      </c>
      <c r="N36" s="67">
        <f t="shared" si="2"/>
        <v>0.15670238095238095</v>
      </c>
      <c r="O36" s="67">
        <f t="shared" si="11"/>
        <v>0.10622619047619047</v>
      </c>
      <c r="P36" s="68">
        <f t="shared" si="3"/>
        <v>0.16565476190476192</v>
      </c>
      <c r="Q36" s="67">
        <f t="shared" si="4"/>
        <v>0.51005088702147527</v>
      </c>
      <c r="R36" s="67">
        <f t="shared" si="12"/>
        <v>0.34575583566760032</v>
      </c>
      <c r="S36" s="68">
        <f t="shared" si="5"/>
        <v>0.53919000933706818</v>
      </c>
      <c r="T36" s="67">
        <f t="shared" si="6"/>
        <v>1.3094378695922813</v>
      </c>
      <c r="U36" s="67">
        <f t="shared" si="13"/>
        <v>0.88764826486150006</v>
      </c>
      <c r="V36" s="68">
        <f t="shared" si="7"/>
        <v>1.3842458372237785</v>
      </c>
      <c r="W36" s="61">
        <f t="shared" si="14"/>
        <v>50653.841201335599</v>
      </c>
      <c r="X36" s="42">
        <v>4.1549191274669832</v>
      </c>
      <c r="Y36" s="5">
        <f t="shared" si="8"/>
        <v>17523.809523809523</v>
      </c>
      <c r="Z36" s="5"/>
      <c r="AA36" s="48">
        <f t="shared" si="9"/>
        <v>0.94595759971254034</v>
      </c>
    </row>
    <row r="37" spans="2:27" x14ac:dyDescent="0.45">
      <c r="B37" s="72">
        <v>1964</v>
      </c>
      <c r="C37" s="73">
        <v>31</v>
      </c>
      <c r="D37" s="74">
        <v>8328</v>
      </c>
      <c r="E37" s="75">
        <v>144800</v>
      </c>
      <c r="F37" s="76">
        <v>2015.8</v>
      </c>
      <c r="G37" s="77"/>
      <c r="H37" s="78">
        <v>1326</v>
      </c>
      <c r="I37" s="79">
        <v>916.9</v>
      </c>
      <c r="J37" s="78">
        <v>1420.5</v>
      </c>
      <c r="K37" s="102">
        <f t="shared" si="0"/>
        <v>10937.36129032258</v>
      </c>
      <c r="L37" s="104">
        <f t="shared" si="10"/>
        <v>7562.9461290322579</v>
      </c>
      <c r="M37" s="64">
        <f t="shared" si="1"/>
        <v>11716.833870967741</v>
      </c>
      <c r="N37" s="67">
        <f t="shared" si="2"/>
        <v>0.15922190201729106</v>
      </c>
      <c r="O37" s="67">
        <f t="shared" si="11"/>
        <v>0.11009846301633044</v>
      </c>
      <c r="P37" s="68">
        <f t="shared" si="3"/>
        <v>0.17056916426512969</v>
      </c>
      <c r="Q37" s="67">
        <f t="shared" si="4"/>
        <v>0.51156456261039318</v>
      </c>
      <c r="R37" s="67">
        <f t="shared" si="12"/>
        <v>0.35373570698150036</v>
      </c>
      <c r="S37" s="68">
        <f t="shared" si="5"/>
        <v>0.54802221809054574</v>
      </c>
      <c r="T37" s="67">
        <f t="shared" si="6"/>
        <v>1.3133238821232684</v>
      </c>
      <c r="U37" s="67">
        <f t="shared" si="13"/>
        <v>0.90813474171857078</v>
      </c>
      <c r="V37" s="68">
        <f t="shared" si="7"/>
        <v>1.4069204936320534</v>
      </c>
      <c r="W37" s="61">
        <f t="shared" si="14"/>
        <v>52230.290946355373</v>
      </c>
      <c r="X37" s="42">
        <v>4.1313622383172932</v>
      </c>
      <c r="Y37" s="5">
        <f t="shared" si="8"/>
        <v>17387.127761767533</v>
      </c>
      <c r="Z37" s="5"/>
      <c r="AA37" s="48">
        <f t="shared" si="9"/>
        <v>0.9334741288278775</v>
      </c>
    </row>
    <row r="38" spans="2:27" x14ac:dyDescent="0.45">
      <c r="B38" s="72">
        <v>1965</v>
      </c>
      <c r="C38" s="73">
        <v>31.5</v>
      </c>
      <c r="D38" s="74">
        <v>8253</v>
      </c>
      <c r="E38" s="75">
        <v>145000</v>
      </c>
      <c r="F38" s="76">
        <v>2008.2</v>
      </c>
      <c r="G38" s="77"/>
      <c r="H38" s="78">
        <v>1340.1</v>
      </c>
      <c r="I38" s="79">
        <v>963.5</v>
      </c>
      <c r="J38" s="78">
        <v>1454.4</v>
      </c>
      <c r="K38" s="102">
        <f t="shared" si="0"/>
        <v>10878.208571428569</v>
      </c>
      <c r="L38" s="104">
        <f t="shared" si="10"/>
        <v>7821.1730158730161</v>
      </c>
      <c r="M38" s="64">
        <f t="shared" si="1"/>
        <v>11806.034285714286</v>
      </c>
      <c r="N38" s="67">
        <f t="shared" si="2"/>
        <v>0.1623773173391494</v>
      </c>
      <c r="O38" s="67">
        <f t="shared" si="11"/>
        <v>0.11674542590573125</v>
      </c>
      <c r="P38" s="68">
        <f t="shared" si="3"/>
        <v>0.176226826608506</v>
      </c>
      <c r="Q38" s="67">
        <f t="shared" si="4"/>
        <v>0.51342161291997712</v>
      </c>
      <c r="R38" s="67">
        <f t="shared" si="12"/>
        <v>0.36913791810193114</v>
      </c>
      <c r="S38" s="68">
        <f t="shared" si="5"/>
        <v>0.55721244222879995</v>
      </c>
      <c r="T38" s="67">
        <f t="shared" si="6"/>
        <v>1.3180914299562063</v>
      </c>
      <c r="U38" s="67">
        <f t="shared" si="13"/>
        <v>0.94767636203477723</v>
      </c>
      <c r="V38" s="68">
        <f t="shared" si="7"/>
        <v>1.4305142718665074</v>
      </c>
      <c r="W38" s="61">
        <f t="shared" si="14"/>
        <v>53939.124247400112</v>
      </c>
      <c r="X38" s="42">
        <v>4.1096504332237824</v>
      </c>
      <c r="Y38" s="5">
        <f t="shared" si="8"/>
        <v>17569.368714406883</v>
      </c>
      <c r="Z38" s="5"/>
      <c r="AA38" s="48">
        <f t="shared" si="9"/>
        <v>0.92141089108910879</v>
      </c>
    </row>
    <row r="39" spans="2:27" x14ac:dyDescent="0.45">
      <c r="B39" s="72">
        <v>1966</v>
      </c>
      <c r="C39" s="73">
        <v>32.4</v>
      </c>
      <c r="D39" s="74">
        <v>8083</v>
      </c>
      <c r="E39" s="75">
        <v>144300</v>
      </c>
      <c r="F39" s="76">
        <v>1983.6</v>
      </c>
      <c r="G39" s="77"/>
      <c r="H39" s="78">
        <v>1385.4</v>
      </c>
      <c r="I39" s="79">
        <v>994.9</v>
      </c>
      <c r="J39" s="78">
        <v>1515.6</v>
      </c>
      <c r="K39" s="102">
        <f t="shared" si="0"/>
        <v>10933.542592592594</v>
      </c>
      <c r="L39" s="104">
        <f t="shared" si="10"/>
        <v>7851.726234567901</v>
      </c>
      <c r="M39" s="64">
        <f t="shared" si="1"/>
        <v>11961.077777777777</v>
      </c>
      <c r="N39" s="67">
        <f t="shared" si="2"/>
        <v>0.17139675862922182</v>
      </c>
      <c r="O39" s="67">
        <f t="shared" si="11"/>
        <v>0.12308548806136335</v>
      </c>
      <c r="P39" s="68">
        <f t="shared" si="3"/>
        <v>0.1875046393665718</v>
      </c>
      <c r="Q39" s="67">
        <f t="shared" si="4"/>
        <v>0.52688633208242264</v>
      </c>
      <c r="R39" s="67">
        <f t="shared" si="12"/>
        <v>0.37837390774419105</v>
      </c>
      <c r="S39" s="68">
        <f t="shared" si="5"/>
        <v>0.57640315064538739</v>
      </c>
      <c r="T39" s="67">
        <f t="shared" si="6"/>
        <v>1.3526589870830872</v>
      </c>
      <c r="U39" s="67">
        <f t="shared" si="13"/>
        <v>0.97138763263242622</v>
      </c>
      <c r="V39" s="68">
        <f t="shared" si="7"/>
        <v>1.4797819841368027</v>
      </c>
      <c r="W39" s="61">
        <f t="shared" si="14"/>
        <v>54412.517218072768</v>
      </c>
      <c r="X39" s="42">
        <v>4.0749142972373464</v>
      </c>
      <c r="Y39" s="5">
        <f t="shared" si="8"/>
        <v>17852.282568353334</v>
      </c>
      <c r="Z39" s="5"/>
      <c r="AA39" s="48">
        <f t="shared" si="9"/>
        <v>0.9140934283452099</v>
      </c>
    </row>
    <row r="40" spans="2:27" x14ac:dyDescent="0.45">
      <c r="B40" s="72">
        <v>1967</v>
      </c>
      <c r="C40" s="73">
        <v>33.4</v>
      </c>
      <c r="D40" s="74">
        <v>8172</v>
      </c>
      <c r="E40" s="75">
        <v>146100</v>
      </c>
      <c r="F40" s="76">
        <v>1996.8</v>
      </c>
      <c r="G40" s="77"/>
      <c r="H40" s="78">
        <v>1457.4</v>
      </c>
      <c r="I40" s="79">
        <v>1055.0999999999999</v>
      </c>
      <c r="J40" s="78">
        <v>1622.6</v>
      </c>
      <c r="K40" s="102">
        <f t="shared" si="0"/>
        <v>11157.400598802396</v>
      </c>
      <c r="L40" s="104">
        <f t="shared" si="10"/>
        <v>8077.5170658682628</v>
      </c>
      <c r="M40" s="64">
        <f t="shared" si="1"/>
        <v>12422.120359281436</v>
      </c>
      <c r="N40" s="67">
        <f t="shared" si="2"/>
        <v>0.17834067547723936</v>
      </c>
      <c r="O40" s="67">
        <f t="shared" si="11"/>
        <v>0.12911160058737151</v>
      </c>
      <c r="P40" s="68">
        <f t="shared" si="3"/>
        <v>0.19855604503181595</v>
      </c>
      <c r="Q40" s="67">
        <f t="shared" si="4"/>
        <v>0.53181830172254607</v>
      </c>
      <c r="R40" s="67">
        <f t="shared" si="12"/>
        <v>0.38501543169168267</v>
      </c>
      <c r="S40" s="68">
        <f t="shared" si="5"/>
        <v>0.59210126003499608</v>
      </c>
      <c r="T40" s="67">
        <f t="shared" si="6"/>
        <v>1.3653206802254521</v>
      </c>
      <c r="U40" s="67">
        <f t="shared" si="13"/>
        <v>0.98843821168236201</v>
      </c>
      <c r="V40" s="68">
        <f t="shared" si="7"/>
        <v>1.5200832549292016</v>
      </c>
      <c r="W40" s="61">
        <f t="shared" si="14"/>
        <v>55287.59114215101</v>
      </c>
      <c r="X40" s="42">
        <v>4.0925480769230766</v>
      </c>
      <c r="Y40" s="5">
        <f t="shared" si="8"/>
        <v>17878.120411160056</v>
      </c>
      <c r="Z40" s="5"/>
      <c r="AA40" s="48">
        <f t="shared" si="9"/>
        <v>0.89818809318377923</v>
      </c>
    </row>
    <row r="41" spans="2:27" x14ac:dyDescent="0.45">
      <c r="B41" s="72">
        <v>1968</v>
      </c>
      <c r="C41" s="73">
        <v>34.799999999999997</v>
      </c>
      <c r="D41" s="74">
        <v>8019</v>
      </c>
      <c r="E41" s="75">
        <v>143590</v>
      </c>
      <c r="F41" s="76">
        <v>1988.7</v>
      </c>
      <c r="G41" s="77"/>
      <c r="H41" s="78">
        <v>1470.2</v>
      </c>
      <c r="I41" s="79">
        <v>1109.5</v>
      </c>
      <c r="J41" s="78">
        <v>1723.8</v>
      </c>
      <c r="K41" s="102">
        <f t="shared" si="0"/>
        <v>10802.590229885058</v>
      </c>
      <c r="L41" s="104">
        <f t="shared" si="10"/>
        <v>8152.2744252873572</v>
      </c>
      <c r="M41" s="64">
        <f t="shared" si="1"/>
        <v>12665.967241379311</v>
      </c>
      <c r="N41" s="67">
        <f t="shared" si="2"/>
        <v>0.18333956852475372</v>
      </c>
      <c r="O41" s="67">
        <f t="shared" si="11"/>
        <v>0.13835889761815687</v>
      </c>
      <c r="P41" s="68">
        <f t="shared" si="3"/>
        <v>0.21496445940890385</v>
      </c>
      <c r="Q41" s="67">
        <f t="shared" si="4"/>
        <v>0.52473048922601928</v>
      </c>
      <c r="R41" s="67">
        <f t="shared" si="12"/>
        <v>0.39599270697610411</v>
      </c>
      <c r="S41" s="68">
        <f t="shared" si="5"/>
        <v>0.61524310796341453</v>
      </c>
      <c r="T41" s="67">
        <f t="shared" si="6"/>
        <v>1.3471243583844692</v>
      </c>
      <c r="U41" s="67">
        <f t="shared" si="13"/>
        <v>1.016619831062147</v>
      </c>
      <c r="V41" s="68">
        <f t="shared" si="7"/>
        <v>1.5794946054843884</v>
      </c>
      <c r="W41" s="61">
        <f t="shared" si="14"/>
        <v>56774.666935631714</v>
      </c>
      <c r="X41" s="42">
        <v>4.0322823955347715</v>
      </c>
      <c r="Y41" s="5">
        <f t="shared" si="8"/>
        <v>17906.222721037535</v>
      </c>
      <c r="Z41" s="5"/>
      <c r="AA41" s="48">
        <f t="shared" si="9"/>
        <v>0.85288316510035977</v>
      </c>
    </row>
    <row r="42" spans="2:27" x14ac:dyDescent="0.45">
      <c r="B42" s="72">
        <v>1969</v>
      </c>
      <c r="C42" s="73">
        <v>36.700000000000003</v>
      </c>
      <c r="D42" s="74">
        <v>7803</v>
      </c>
      <c r="E42" s="75">
        <v>140860</v>
      </c>
      <c r="F42" s="76">
        <v>1966.7</v>
      </c>
      <c r="G42" s="77"/>
      <c r="H42" s="78">
        <v>1554.7</v>
      </c>
      <c r="I42" s="79">
        <v>1183.8</v>
      </c>
      <c r="J42" s="78">
        <v>1846.1</v>
      </c>
      <c r="K42" s="102">
        <f t="shared" si="0"/>
        <v>10832.065122615802</v>
      </c>
      <c r="L42" s="104">
        <f t="shared" si="10"/>
        <v>8247.8926430517695</v>
      </c>
      <c r="M42" s="64">
        <f t="shared" si="1"/>
        <v>12862.337057220708</v>
      </c>
      <c r="N42" s="67">
        <f t="shared" si="2"/>
        <v>0.19924388055875947</v>
      </c>
      <c r="O42" s="67">
        <f t="shared" si="11"/>
        <v>0.1517108804306036</v>
      </c>
      <c r="P42" s="68">
        <f t="shared" si="3"/>
        <v>0.23658849160579262</v>
      </c>
      <c r="Q42" s="67">
        <f t="shared" si="4"/>
        <v>0.54072726167990304</v>
      </c>
      <c r="R42" s="67">
        <f t="shared" si="12"/>
        <v>0.41172762100512583</v>
      </c>
      <c r="S42" s="68">
        <f t="shared" si="5"/>
        <v>0.64207666931708285</v>
      </c>
      <c r="T42" s="67">
        <f t="shared" si="6"/>
        <v>1.3881923776260161</v>
      </c>
      <c r="U42" s="67">
        <f t="shared" si="13"/>
        <v>1.0570155892671753</v>
      </c>
      <c r="V42" s="68">
        <f t="shared" si="7"/>
        <v>1.6483835777548004</v>
      </c>
      <c r="W42" s="61">
        <f t="shared" si="14"/>
        <v>58553.831059575248</v>
      </c>
      <c r="X42" s="42">
        <v>3.9675598718665785</v>
      </c>
      <c r="Y42" s="5">
        <f t="shared" si="8"/>
        <v>18052.031270024348</v>
      </c>
      <c r="Z42" s="5"/>
      <c r="AA42" s="48">
        <f t="shared" si="9"/>
        <v>0.84215372948377665</v>
      </c>
    </row>
    <row r="43" spans="2:27" x14ac:dyDescent="0.45">
      <c r="B43" s="72">
        <v>1970</v>
      </c>
      <c r="C43" s="73">
        <v>38.799999999999997</v>
      </c>
      <c r="D43" s="74">
        <v>7332</v>
      </c>
      <c r="E43" s="75">
        <v>138040</v>
      </c>
      <c r="F43" s="76">
        <v>1883.1</v>
      </c>
      <c r="G43" s="77"/>
      <c r="H43" s="78">
        <v>1639.1</v>
      </c>
      <c r="I43" s="79">
        <v>1274.0999999999999</v>
      </c>
      <c r="J43" s="78">
        <v>1995.6</v>
      </c>
      <c r="K43" s="102">
        <f t="shared" si="0"/>
        <v>10802.006958762886</v>
      </c>
      <c r="L43" s="104">
        <f t="shared" si="10"/>
        <v>8396.5817010309274</v>
      </c>
      <c r="M43" s="64">
        <f t="shared" si="1"/>
        <v>13151.415463917525</v>
      </c>
      <c r="N43" s="67">
        <f t="shared" si="2"/>
        <v>0.22355428259683577</v>
      </c>
      <c r="O43" s="67">
        <f t="shared" si="11"/>
        <v>0.17377250409165301</v>
      </c>
      <c r="P43" s="68">
        <f t="shared" si="3"/>
        <v>0.27217675941080194</v>
      </c>
      <c r="Q43" s="67">
        <f t="shared" si="4"/>
        <v>0.57386614810940317</v>
      </c>
      <c r="R43" s="67">
        <f t="shared" si="12"/>
        <v>0.44607580947238767</v>
      </c>
      <c r="S43" s="68">
        <f t="shared" si="5"/>
        <v>0.69868054735350182</v>
      </c>
      <c r="T43" s="67">
        <f t="shared" si="6"/>
        <v>1.4732688159796627</v>
      </c>
      <c r="U43" s="67">
        <f t="shared" si="13"/>
        <v>1.1451966313462802</v>
      </c>
      <c r="V43" s="68">
        <f t="shared" si="7"/>
        <v>1.793700963436651</v>
      </c>
      <c r="W43" s="61">
        <f t="shared" si="14"/>
        <v>60827.163873014542</v>
      </c>
      <c r="X43" s="42">
        <v>3.8935797355424566</v>
      </c>
      <c r="Y43" s="5">
        <f t="shared" si="8"/>
        <v>18827.059465357339</v>
      </c>
      <c r="Z43" s="5"/>
      <c r="AA43" s="48">
        <f t="shared" si="9"/>
        <v>0.82135698536780921</v>
      </c>
    </row>
    <row r="44" spans="2:27" x14ac:dyDescent="0.45">
      <c r="B44" s="72">
        <v>1971</v>
      </c>
      <c r="C44" s="73">
        <v>40.5</v>
      </c>
      <c r="D44" s="80">
        <v>6847</v>
      </c>
      <c r="E44" s="75">
        <v>139120</v>
      </c>
      <c r="F44" s="76">
        <v>1846.4</v>
      </c>
      <c r="G44" s="77"/>
      <c r="H44" s="78">
        <v>1661.9</v>
      </c>
      <c r="I44" s="79">
        <v>1393.1</v>
      </c>
      <c r="J44" s="78">
        <v>2152.1</v>
      </c>
      <c r="K44" s="102">
        <f t="shared" si="0"/>
        <v>10492.539012345678</v>
      </c>
      <c r="L44" s="104">
        <f t="shared" si="10"/>
        <v>8795.4486419753066</v>
      </c>
      <c r="M44" s="64">
        <f t="shared" si="1"/>
        <v>13587.456049382714</v>
      </c>
      <c r="N44" s="67">
        <f t="shared" si="2"/>
        <v>0.24271943917043962</v>
      </c>
      <c r="O44" s="67">
        <f t="shared" si="11"/>
        <v>0.20346136994304073</v>
      </c>
      <c r="P44" s="68">
        <f t="shared" si="3"/>
        <v>0.3143128377391558</v>
      </c>
      <c r="Q44" s="67">
        <f t="shared" si="4"/>
        <v>0.59691002818211814</v>
      </c>
      <c r="R44" s="67">
        <f t="shared" si="12"/>
        <v>0.50036425793399641</v>
      </c>
      <c r="S44" s="68">
        <f t="shared" si="5"/>
        <v>0.77297675651407205</v>
      </c>
      <c r="T44" s="67">
        <f t="shared" si="6"/>
        <v>1.53242865668843</v>
      </c>
      <c r="U44" s="67">
        <f t="shared" si="13"/>
        <v>1.2845696862823581</v>
      </c>
      <c r="V44" s="68">
        <f t="shared" si="7"/>
        <v>1.9844393237012872</v>
      </c>
      <c r="W44" s="61">
        <f t="shared" si="14"/>
        <v>63222.02876635499</v>
      </c>
      <c r="X44" s="42">
        <v>3.708297227036395</v>
      </c>
      <c r="Y44" s="5">
        <f t="shared" si="8"/>
        <v>20318.387615013875</v>
      </c>
      <c r="Z44" s="5"/>
      <c r="AA44" s="48">
        <f t="shared" si="9"/>
        <v>0.77222248036801266</v>
      </c>
    </row>
    <row r="45" spans="2:27" x14ac:dyDescent="0.45">
      <c r="B45" s="72">
        <v>1972</v>
      </c>
      <c r="C45" s="73">
        <v>41.8</v>
      </c>
      <c r="D45" s="80">
        <v>6567</v>
      </c>
      <c r="E45" s="75">
        <v>138420</v>
      </c>
      <c r="F45" s="76">
        <v>1755.6</v>
      </c>
      <c r="G45" s="77"/>
      <c r="H45" s="78">
        <v>1650.7</v>
      </c>
      <c r="I45" s="78">
        <v>1455.5</v>
      </c>
      <c r="J45" s="78">
        <v>2241.6</v>
      </c>
      <c r="K45" s="102">
        <f t="shared" si="0"/>
        <v>10097.703110047849</v>
      </c>
      <c r="L45" s="104">
        <f t="shared" si="10"/>
        <v>8903.6208133971286</v>
      </c>
      <c r="M45" s="64">
        <f t="shared" si="1"/>
        <v>13712.371291866029</v>
      </c>
      <c r="N45" s="67">
        <f t="shared" si="2"/>
        <v>0.25136287498096543</v>
      </c>
      <c r="O45" s="67">
        <f t="shared" si="11"/>
        <v>0.22163849550784223</v>
      </c>
      <c r="P45" s="68">
        <f t="shared" si="3"/>
        <v>0.34134307903152122</v>
      </c>
      <c r="Q45" s="67">
        <f t="shared" si="4"/>
        <v>0.59894120450009947</v>
      </c>
      <c r="R45" s="67">
        <f t="shared" si="12"/>
        <v>0.52811469264548061</v>
      </c>
      <c r="S45" s="68">
        <f t="shared" si="5"/>
        <v>0.81334379596984496</v>
      </c>
      <c r="T45" s="67">
        <f t="shared" si="6"/>
        <v>1.5376432328381069</v>
      </c>
      <c r="U45" s="67">
        <f t="shared" si="13"/>
        <v>1.3558125191711785</v>
      </c>
      <c r="V45" s="68">
        <f t="shared" si="7"/>
        <v>2.0880723757980859</v>
      </c>
      <c r="W45" s="61">
        <f t="shared" si="14"/>
        <v>64323.225064276317</v>
      </c>
      <c r="X45" s="42">
        <v>3.7406015037593985</v>
      </c>
      <c r="Y45" s="5">
        <f t="shared" si="8"/>
        <v>21078.117862037459</v>
      </c>
      <c r="Z45" s="5"/>
      <c r="AA45" s="48">
        <f t="shared" si="9"/>
        <v>0.73639364739471813</v>
      </c>
    </row>
    <row r="46" spans="2:27" x14ac:dyDescent="0.45">
      <c r="B46" s="72">
        <v>1973</v>
      </c>
      <c r="C46" s="73">
        <v>44.4</v>
      </c>
      <c r="D46" s="80">
        <v>6660</v>
      </c>
      <c r="E46" s="75">
        <v>140700</v>
      </c>
      <c r="F46" s="76">
        <v>1834.6</v>
      </c>
      <c r="G46" s="77"/>
      <c r="H46" s="78">
        <v>1683.7</v>
      </c>
      <c r="I46" s="79">
        <v>1624.2</v>
      </c>
      <c r="J46" s="78">
        <v>2536.1</v>
      </c>
      <c r="K46" s="102">
        <f t="shared" si="0"/>
        <v>9696.4434684684693</v>
      </c>
      <c r="L46" s="104">
        <f t="shared" si="10"/>
        <v>9353.782432432432</v>
      </c>
      <c r="M46" s="64">
        <f t="shared" si="1"/>
        <v>14605.422747747747</v>
      </c>
      <c r="N46" s="67">
        <f t="shared" si="2"/>
        <v>0.25280780780780782</v>
      </c>
      <c r="O46" s="67">
        <f t="shared" si="11"/>
        <v>0.24387387387387388</v>
      </c>
      <c r="P46" s="68">
        <f t="shared" si="3"/>
        <v>0.38079579579579576</v>
      </c>
      <c r="Q46" s="67">
        <f t="shared" si="4"/>
        <v>0.56710940670400134</v>
      </c>
      <c r="R46" s="67">
        <f t="shared" si="12"/>
        <v>0.54706841977112253</v>
      </c>
      <c r="S46" s="68">
        <f t="shared" si="5"/>
        <v>0.85421759597435265</v>
      </c>
      <c r="T46" s="67">
        <f t="shared" si="6"/>
        <v>1.4559224427129833</v>
      </c>
      <c r="U46" s="67">
        <f t="shared" si="13"/>
        <v>1.4044718367015663</v>
      </c>
      <c r="V46" s="68">
        <f t="shared" si="7"/>
        <v>2.193006418580743</v>
      </c>
      <c r="W46" s="61">
        <f t="shared" si="14"/>
        <v>66480.330010180754</v>
      </c>
      <c r="X46" s="42">
        <v>3.6302191213343509</v>
      </c>
      <c r="Y46" s="5">
        <f t="shared" si="8"/>
        <v>21126.126126126124</v>
      </c>
      <c r="Z46" s="5"/>
      <c r="AA46" s="48">
        <f t="shared" si="9"/>
        <v>0.66389337959859629</v>
      </c>
    </row>
    <row r="47" spans="2:27" x14ac:dyDescent="0.45">
      <c r="B47" s="72">
        <v>1974</v>
      </c>
      <c r="C47" s="73">
        <v>49.3</v>
      </c>
      <c r="D47" s="80">
        <v>7174</v>
      </c>
      <c r="E47" s="75">
        <v>153100</v>
      </c>
      <c r="F47" s="76">
        <v>1907.4</v>
      </c>
      <c r="G47" s="77"/>
      <c r="H47" s="78">
        <v>1805.2</v>
      </c>
      <c r="I47" s="79">
        <v>1967.1</v>
      </c>
      <c r="J47" s="78">
        <v>3172.6</v>
      </c>
      <c r="K47" s="102">
        <f t="shared" si="0"/>
        <v>9362.873022312373</v>
      </c>
      <c r="L47" s="104">
        <f t="shared" si="10"/>
        <v>10202.58559837728</v>
      </c>
      <c r="M47" s="64">
        <f t="shared" si="1"/>
        <v>16455.047058823529</v>
      </c>
      <c r="N47" s="67">
        <f t="shared" si="2"/>
        <v>0.25163088932255367</v>
      </c>
      <c r="O47" s="67">
        <f t="shared" si="11"/>
        <v>0.27419849456370227</v>
      </c>
      <c r="P47" s="68">
        <f t="shared" si="3"/>
        <v>0.4422358516866462</v>
      </c>
      <c r="Q47" s="67">
        <f t="shared" si="4"/>
        <v>0.50836585347923624</v>
      </c>
      <c r="R47" s="67">
        <f t="shared" si="12"/>
        <v>0.55395882471693192</v>
      </c>
      <c r="S47" s="68">
        <f t="shared" si="5"/>
        <v>0.89344200462454282</v>
      </c>
      <c r="T47" s="67">
        <f t="shared" si="6"/>
        <v>1.3051119350867542</v>
      </c>
      <c r="U47" s="67">
        <f t="shared" si="13"/>
        <v>1.4221613602421634</v>
      </c>
      <c r="V47" s="68">
        <f t="shared" si="7"/>
        <v>2.2937060299447349</v>
      </c>
      <c r="W47" s="61">
        <f t="shared" si="14"/>
        <v>66640.010440086742</v>
      </c>
      <c r="X47" s="42">
        <v>3.761140819964349</v>
      </c>
      <c r="Y47" s="5">
        <f t="shared" si="8"/>
        <v>21340.953442988568</v>
      </c>
      <c r="Z47" s="5"/>
      <c r="AA47" s="48">
        <f t="shared" si="9"/>
        <v>0.56899703713042937</v>
      </c>
    </row>
    <row r="48" spans="2:27" x14ac:dyDescent="0.45">
      <c r="B48" s="72">
        <v>1975</v>
      </c>
      <c r="C48" s="73">
        <v>53.8</v>
      </c>
      <c r="D48" s="80">
        <v>7213</v>
      </c>
      <c r="E48" s="75">
        <v>159800</v>
      </c>
      <c r="F48" s="76">
        <v>2176.1999999999998</v>
      </c>
      <c r="G48" s="77"/>
      <c r="H48" s="78">
        <v>1860.5</v>
      </c>
      <c r="I48" s="79">
        <v>2849.3</v>
      </c>
      <c r="J48" s="78">
        <v>3537.3</v>
      </c>
      <c r="K48" s="102">
        <f t="shared" si="0"/>
        <v>8842.5622676579933</v>
      </c>
      <c r="L48" s="104">
        <f t="shared" si="10"/>
        <v>13542.119144981414</v>
      </c>
      <c r="M48" s="64">
        <f t="shared" si="1"/>
        <v>16812.037360594797</v>
      </c>
      <c r="N48" s="67">
        <f t="shared" si="2"/>
        <v>0.25793705808956052</v>
      </c>
      <c r="O48" s="67">
        <f t="shared" si="11"/>
        <v>0.39502287536392627</v>
      </c>
      <c r="P48" s="68">
        <f t="shared" si="3"/>
        <v>0.49040621100790244</v>
      </c>
      <c r="Q48" s="67">
        <f t="shared" si="4"/>
        <v>0.47751916330334998</v>
      </c>
      <c r="R48" s="67">
        <f t="shared" si="12"/>
        <v>0.73130628970719436</v>
      </c>
      <c r="S48" s="68">
        <f t="shared" si="5"/>
        <v>0.90788956536035459</v>
      </c>
      <c r="T48" s="67">
        <f t="shared" si="6"/>
        <v>1.2259201812918332</v>
      </c>
      <c r="U48" s="67">
        <f t="shared" si="13"/>
        <v>1.8774600228727871</v>
      </c>
      <c r="V48" s="68">
        <f t="shared" si="7"/>
        <v>2.3307968058498263</v>
      </c>
      <c r="W48" s="61">
        <f t="shared" si="14"/>
        <v>84744.174874727236</v>
      </c>
      <c r="X48" s="42">
        <v>3.314493153202831</v>
      </c>
      <c r="Y48" s="5">
        <f t="shared" si="8"/>
        <v>22154.44336614446</v>
      </c>
      <c r="Z48" s="5"/>
      <c r="AA48" s="48">
        <f t="shared" si="9"/>
        <v>0.52596613236084011</v>
      </c>
    </row>
    <row r="49" spans="2:27" x14ac:dyDescent="0.45">
      <c r="B49" s="72">
        <v>1976</v>
      </c>
      <c r="C49" s="73">
        <v>56.9</v>
      </c>
      <c r="D49" s="80">
        <v>7326</v>
      </c>
      <c r="E49" s="75">
        <v>162950</v>
      </c>
      <c r="F49" s="76">
        <v>2213.1999999999998</v>
      </c>
      <c r="G49" s="77"/>
      <c r="H49" s="78">
        <v>2025.6</v>
      </c>
      <c r="I49" s="79">
        <v>3085.4</v>
      </c>
      <c r="J49" s="78">
        <v>3857.4</v>
      </c>
      <c r="K49" s="102">
        <f t="shared" si="0"/>
        <v>9102.7402460456942</v>
      </c>
      <c r="L49" s="104">
        <f t="shared" si="10"/>
        <v>13865.321265377857</v>
      </c>
      <c r="M49" s="64">
        <f t="shared" si="1"/>
        <v>17334.572583479789</v>
      </c>
      <c r="N49" s="67">
        <f t="shared" si="2"/>
        <v>0.27649467649467646</v>
      </c>
      <c r="O49" s="67">
        <f t="shared" si="11"/>
        <v>0.4211575211575212</v>
      </c>
      <c r="P49" s="68">
        <f t="shared" si="3"/>
        <v>0.52653562653562658</v>
      </c>
      <c r="Q49" s="67">
        <f t="shared" si="4"/>
        <v>0.48398716658822105</v>
      </c>
      <c r="R49" s="67">
        <f t="shared" si="12"/>
        <v>0.73721070487327089</v>
      </c>
      <c r="S49" s="68">
        <f t="shared" si="5"/>
        <v>0.92166868897976095</v>
      </c>
      <c r="T49" s="67">
        <f t="shared" si="6"/>
        <v>1.2425252861105234</v>
      </c>
      <c r="U49" s="67">
        <f t="shared" si="13"/>
        <v>1.8926182453423228</v>
      </c>
      <c r="V49" s="68">
        <f t="shared" si="7"/>
        <v>2.3661715238165151</v>
      </c>
      <c r="W49" s="61">
        <f t="shared" si="14"/>
        <v>85089.42169608995</v>
      </c>
      <c r="X49" s="42">
        <v>3.3101391650099408</v>
      </c>
      <c r="Y49" s="5">
        <f t="shared" si="8"/>
        <v>22242.697242697242</v>
      </c>
      <c r="Z49" s="5"/>
      <c r="AA49" s="48">
        <f t="shared" si="9"/>
        <v>0.52512054751905424</v>
      </c>
    </row>
    <row r="50" spans="2:27" x14ac:dyDescent="0.45">
      <c r="B50" s="72">
        <v>1977</v>
      </c>
      <c r="C50" s="73">
        <v>60.6</v>
      </c>
      <c r="D50" s="80">
        <v>7536</v>
      </c>
      <c r="E50" s="75">
        <v>162510</v>
      </c>
      <c r="F50" s="76">
        <v>2210.1999999999998</v>
      </c>
      <c r="G50" s="109">
        <v>30026</v>
      </c>
      <c r="H50" s="78">
        <v>2157.1</v>
      </c>
      <c r="I50" s="79">
        <v>3360.3</v>
      </c>
      <c r="J50" s="78">
        <v>4121</v>
      </c>
      <c r="K50" s="102">
        <f t="shared" si="0"/>
        <v>9101.8229372937276</v>
      </c>
      <c r="L50" s="104">
        <f t="shared" si="10"/>
        <v>14178.691584158416</v>
      </c>
      <c r="M50" s="64">
        <f t="shared" si="1"/>
        <v>17388.443894389438</v>
      </c>
      <c r="N50" s="67">
        <f t="shared" si="2"/>
        <v>0.28623938428874734</v>
      </c>
      <c r="O50" s="67">
        <f t="shared" si="11"/>
        <v>0.44589968152866244</v>
      </c>
      <c r="P50" s="68">
        <f t="shared" si="3"/>
        <v>0.54684182590233543</v>
      </c>
      <c r="Q50" s="67">
        <f t="shared" si="4"/>
        <v>0.47045284942506987</v>
      </c>
      <c r="R50" s="67">
        <f t="shared" si="12"/>
        <v>0.73286482310651446</v>
      </c>
      <c r="S50" s="68">
        <f t="shared" si="5"/>
        <v>0.89876973366126411</v>
      </c>
      <c r="T50" s="67">
        <f t="shared" si="6"/>
        <v>1.2077790521886584</v>
      </c>
      <c r="U50" s="67">
        <f t="shared" si="13"/>
        <v>1.8814611974732505</v>
      </c>
      <c r="V50" s="68">
        <f t="shared" si="7"/>
        <v>2.3073837439476432</v>
      </c>
      <c r="W50" s="61">
        <f t="shared" si="14"/>
        <v>87248.117556817524</v>
      </c>
      <c r="X50" s="42">
        <v>3.4096461858655327</v>
      </c>
      <c r="Y50" s="5">
        <f t="shared" si="8"/>
        <v>21564.490445859872</v>
      </c>
      <c r="Z50" s="5"/>
      <c r="AA50" s="48">
        <f t="shared" si="9"/>
        <v>0.52344091239990287</v>
      </c>
    </row>
    <row r="51" spans="2:27" x14ac:dyDescent="0.45">
      <c r="B51" s="72">
        <v>1978</v>
      </c>
      <c r="C51" s="73">
        <v>65.2</v>
      </c>
      <c r="D51" s="80">
        <v>7868</v>
      </c>
      <c r="E51" s="75">
        <v>165400</v>
      </c>
      <c r="F51" s="76">
        <v>2216.1999999999998</v>
      </c>
      <c r="G51" s="109">
        <v>31664</v>
      </c>
      <c r="H51" s="78">
        <v>2271</v>
      </c>
      <c r="I51" s="79">
        <v>3704.6</v>
      </c>
      <c r="J51" s="78">
        <v>4539.1000000000004</v>
      </c>
      <c r="K51" s="102">
        <f t="shared" si="0"/>
        <v>8906.3604294478519</v>
      </c>
      <c r="L51" s="104">
        <f t="shared" si="10"/>
        <v>14528.623006134967</v>
      </c>
      <c r="M51" s="64">
        <f t="shared" si="1"/>
        <v>17801.347699386501</v>
      </c>
      <c r="N51" s="67">
        <f t="shared" si="2"/>
        <v>0.28863751906456531</v>
      </c>
      <c r="O51" s="67">
        <f t="shared" si="11"/>
        <v>0.4708439247585155</v>
      </c>
      <c r="P51" s="68">
        <f t="shared" si="3"/>
        <v>0.57690645653279105</v>
      </c>
      <c r="Q51" s="67">
        <f t="shared" si="4"/>
        <v>0.44092479906182058</v>
      </c>
      <c r="R51" s="67">
        <f t="shared" si="12"/>
        <v>0.71926464579675065</v>
      </c>
      <c r="S51" s="68">
        <f t="shared" si="5"/>
        <v>0.8812865501635887</v>
      </c>
      <c r="T51" s="67">
        <f t="shared" si="6"/>
        <v>1.1319726016075053</v>
      </c>
      <c r="U51" s="67">
        <f t="shared" si="13"/>
        <v>1.8465458828336256</v>
      </c>
      <c r="V51" s="68">
        <f t="shared" si="7"/>
        <v>2.2624997075986908</v>
      </c>
      <c r="W51" s="61">
        <f t="shared" si="14"/>
        <v>87839.316844830508</v>
      </c>
      <c r="X51" s="42">
        <v>3.5502210991787746</v>
      </c>
      <c r="Y51" s="5">
        <f t="shared" si="8"/>
        <v>21021.860701576003</v>
      </c>
      <c r="Z51" s="5"/>
      <c r="AA51" s="48">
        <f t="shared" si="9"/>
        <v>0.50031944658632765</v>
      </c>
    </row>
    <row r="52" spans="2:27" x14ac:dyDescent="0.45">
      <c r="B52" s="72">
        <v>1979</v>
      </c>
      <c r="C52" s="73">
        <v>72.599999999999994</v>
      </c>
      <c r="D52" s="80">
        <v>8394</v>
      </c>
      <c r="E52" s="75">
        <v>177900</v>
      </c>
      <c r="F52" s="76">
        <v>2236.3000000000002</v>
      </c>
      <c r="G52" s="109">
        <v>32764</v>
      </c>
      <c r="H52" s="78">
        <v>2436.3000000000002</v>
      </c>
      <c r="I52" s="79">
        <v>4115.3999999999996</v>
      </c>
      <c r="J52" s="78">
        <v>5231.7</v>
      </c>
      <c r="K52" s="102">
        <f t="shared" si="0"/>
        <v>8580.7425619834721</v>
      </c>
      <c r="L52" s="104">
        <f t="shared" si="10"/>
        <v>14494.597520661157</v>
      </c>
      <c r="M52" s="64">
        <f t="shared" si="1"/>
        <v>18426.249173553719</v>
      </c>
      <c r="N52" s="67">
        <f t="shared" si="2"/>
        <v>0.29024303073624019</v>
      </c>
      <c r="O52" s="67">
        <f t="shared" si="11"/>
        <v>0.49027877055039309</v>
      </c>
      <c r="P52" s="68">
        <f t="shared" si="3"/>
        <v>0.62326661901358116</v>
      </c>
      <c r="Q52" s="67">
        <f t="shared" si="4"/>
        <v>0.39818465373732126</v>
      </c>
      <c r="R52" s="67">
        <f t="shared" si="12"/>
        <v>0.67261385050715083</v>
      </c>
      <c r="S52" s="68">
        <f t="shared" si="5"/>
        <v>0.85505998972111141</v>
      </c>
      <c r="T52" s="67">
        <f t="shared" si="6"/>
        <v>1.0222471481991269</v>
      </c>
      <c r="U52" s="67">
        <f t="shared" si="13"/>
        <v>1.7267807387015912</v>
      </c>
      <c r="V52" s="68">
        <f t="shared" si="7"/>
        <v>2.1951690699968691</v>
      </c>
      <c r="W52" s="61">
        <f t="shared" si="14"/>
        <v>81476.096237555685</v>
      </c>
      <c r="X52" s="42">
        <v>3.753521441667039</v>
      </c>
      <c r="Y52" s="5">
        <f t="shared" si="8"/>
        <v>21193.709792709076</v>
      </c>
      <c r="Z52" s="5"/>
      <c r="AA52" s="48">
        <f t="shared" si="9"/>
        <v>0.46568037158093933</v>
      </c>
    </row>
    <row r="53" spans="2:27" x14ac:dyDescent="0.45">
      <c r="B53" s="72">
        <v>1980</v>
      </c>
      <c r="C53" s="73">
        <v>82.4</v>
      </c>
      <c r="D53" s="80">
        <v>8567</v>
      </c>
      <c r="E53" s="75">
        <v>187000</v>
      </c>
      <c r="F53" s="76">
        <v>2286.8000000000002</v>
      </c>
      <c r="G53" s="109">
        <v>39854</v>
      </c>
      <c r="H53" s="78">
        <v>2568.1999999999998</v>
      </c>
      <c r="I53" s="79">
        <v>4634</v>
      </c>
      <c r="J53" s="78">
        <v>6246.5</v>
      </c>
      <c r="K53" s="102">
        <f t="shared" si="0"/>
        <v>7969.523543689319</v>
      </c>
      <c r="L53" s="104">
        <f t="shared" si="10"/>
        <v>14380.021844660192</v>
      </c>
      <c r="M53" s="64">
        <f t="shared" si="1"/>
        <v>19383.859830097088</v>
      </c>
      <c r="N53" s="67">
        <f t="shared" si="2"/>
        <v>0.29977821874635224</v>
      </c>
      <c r="O53" s="67">
        <f t="shared" si="11"/>
        <v>0.54091280494922378</v>
      </c>
      <c r="P53" s="68">
        <f t="shared" si="3"/>
        <v>0.72913505311077387</v>
      </c>
      <c r="Q53" s="67">
        <f t="shared" si="4"/>
        <v>0.36235328382447424</v>
      </c>
      <c r="R53" s="67">
        <f t="shared" si="12"/>
        <v>0.6538217885065859</v>
      </c>
      <c r="S53" s="68">
        <f t="shared" si="5"/>
        <v>0.88133314672127505</v>
      </c>
      <c r="T53" s="67">
        <f t="shared" si="6"/>
        <v>0.93025838026022156</v>
      </c>
      <c r="U53" s="67">
        <f t="shared" si="13"/>
        <v>1.6785364590475302</v>
      </c>
      <c r="V53" s="68">
        <f t="shared" si="7"/>
        <v>2.262619333500302</v>
      </c>
      <c r="W53" s="61">
        <f t="shared" si="14"/>
        <v>76898.512538289797</v>
      </c>
      <c r="X53" s="42">
        <v>3.746283015567605</v>
      </c>
      <c r="Y53" s="5">
        <f t="shared" si="8"/>
        <v>21827.944437959613</v>
      </c>
      <c r="Z53" s="5"/>
      <c r="AA53" s="48">
        <f t="shared" si="9"/>
        <v>0.41114223965420632</v>
      </c>
    </row>
    <row r="54" spans="2:27" x14ac:dyDescent="0.45">
      <c r="B54" s="72">
        <v>1981</v>
      </c>
      <c r="C54" s="73">
        <v>90.9</v>
      </c>
      <c r="D54" s="80">
        <v>8284</v>
      </c>
      <c r="E54" s="75">
        <v>191600</v>
      </c>
      <c r="F54" s="76">
        <v>2324.5</v>
      </c>
      <c r="G54" s="109">
        <v>38482</v>
      </c>
      <c r="H54" s="78">
        <v>2701.4</v>
      </c>
      <c r="I54" s="79">
        <v>5142.6000000000004</v>
      </c>
      <c r="J54" s="78">
        <v>7024.3</v>
      </c>
      <c r="K54" s="102">
        <f t="shared" si="0"/>
        <v>7598.9876787678759</v>
      </c>
      <c r="L54" s="104">
        <f t="shared" si="10"/>
        <v>14466.037623762375</v>
      </c>
      <c r="M54" s="64">
        <f t="shared" si="1"/>
        <v>19759.224532453245</v>
      </c>
      <c r="N54" s="67">
        <f t="shared" si="2"/>
        <v>0.32609850313858041</v>
      </c>
      <c r="O54" s="67">
        <f t="shared" si="11"/>
        <v>0.62078705939159828</v>
      </c>
      <c r="P54" s="68">
        <f t="shared" si="3"/>
        <v>0.8479357798165138</v>
      </c>
      <c r="Q54" s="67">
        <f t="shared" si="4"/>
        <v>0.35730925096372507</v>
      </c>
      <c r="R54" s="67">
        <f t="shared" si="12"/>
        <v>0.68020232250168522</v>
      </c>
      <c r="S54" s="68">
        <f t="shared" si="5"/>
        <v>0.92909134950192263</v>
      </c>
      <c r="T54" s="67">
        <f t="shared" si="6"/>
        <v>0.91730899067695282</v>
      </c>
      <c r="U54" s="67">
        <f t="shared" si="13"/>
        <v>1.7462623881895671</v>
      </c>
      <c r="V54" s="68">
        <f t="shared" si="7"/>
        <v>2.3852274906389721</v>
      </c>
      <c r="W54" s="61">
        <f t="shared" si="14"/>
        <v>75501.240207528041</v>
      </c>
      <c r="X54" s="42">
        <v>3.5637771563777156</v>
      </c>
      <c r="Y54" s="5">
        <f t="shared" si="8"/>
        <v>23128.923225494927</v>
      </c>
      <c r="Z54" s="5"/>
      <c r="AA54" s="48">
        <f t="shared" si="9"/>
        <v>0.3845792463305952</v>
      </c>
    </row>
    <row r="55" spans="2:27" x14ac:dyDescent="0.45">
      <c r="B55" s="72">
        <v>1982</v>
      </c>
      <c r="C55" s="73">
        <v>96.5</v>
      </c>
      <c r="D55" s="80">
        <v>8052</v>
      </c>
      <c r="E55" s="75">
        <v>193500</v>
      </c>
      <c r="F55" s="76">
        <v>2318.1</v>
      </c>
      <c r="G55" s="109">
        <v>37124</v>
      </c>
      <c r="H55" s="78">
        <v>3077</v>
      </c>
      <c r="I55" s="79">
        <v>5487.9</v>
      </c>
      <c r="J55" s="78">
        <v>7552.8</v>
      </c>
      <c r="K55" s="102">
        <f t="shared" si="0"/>
        <v>8153.2528497409321</v>
      </c>
      <c r="L55" s="104">
        <f t="shared" si="10"/>
        <v>14541.513264248702</v>
      </c>
      <c r="M55" s="64">
        <f t="shared" si="1"/>
        <v>20012.963316062174</v>
      </c>
      <c r="N55" s="67">
        <f t="shared" si="2"/>
        <v>0.38214108296075511</v>
      </c>
      <c r="O55" s="67">
        <f t="shared" si="11"/>
        <v>0.68155737704918029</v>
      </c>
      <c r="P55" s="68">
        <f t="shared" si="3"/>
        <v>0.93800298062593146</v>
      </c>
      <c r="Q55" s="67">
        <f t="shared" si="4"/>
        <v>0.39441711775016791</v>
      </c>
      <c r="R55" s="67">
        <f t="shared" si="12"/>
        <v>0.70345196636371343</v>
      </c>
      <c r="S55" s="68">
        <f t="shared" si="5"/>
        <v>0.96813571886365557</v>
      </c>
      <c r="T55" s="67">
        <f t="shared" si="6"/>
        <v>1.0125748695654413</v>
      </c>
      <c r="U55" s="67">
        <f t="shared" si="13"/>
        <v>1.8059504799116619</v>
      </c>
      <c r="V55" s="68">
        <f t="shared" si="7"/>
        <v>2.4854648927051879</v>
      </c>
      <c r="W55" s="61">
        <f t="shared" si="14"/>
        <v>75149.939350122499</v>
      </c>
      <c r="X55" s="42">
        <v>3.4735343600362367</v>
      </c>
      <c r="Y55" s="5">
        <f t="shared" si="8"/>
        <v>24031.296572280178</v>
      </c>
      <c r="Z55" s="5"/>
      <c r="AA55" s="48">
        <f t="shared" si="9"/>
        <v>0.4073985806588285</v>
      </c>
    </row>
    <row r="56" spans="2:27" ht="14.65" thickBot="1" x14ac:dyDescent="0.5">
      <c r="B56" s="82">
        <v>1983</v>
      </c>
      <c r="C56" s="83">
        <v>99.6</v>
      </c>
      <c r="D56" s="84">
        <v>8284</v>
      </c>
      <c r="E56" s="81">
        <v>194960</v>
      </c>
      <c r="F56" s="85">
        <v>2305.9</v>
      </c>
      <c r="G56" s="110">
        <v>37602</v>
      </c>
      <c r="H56" s="86">
        <v>3171.6</v>
      </c>
      <c r="I56" s="87">
        <v>5898.6</v>
      </c>
      <c r="J56" s="86">
        <v>7956</v>
      </c>
      <c r="K56" s="103">
        <f t="shared" si="0"/>
        <v>8142.3506024096378</v>
      </c>
      <c r="L56" s="47">
        <f t="shared" si="10"/>
        <v>15143.293373493978</v>
      </c>
      <c r="M56" s="56">
        <f t="shared" si="1"/>
        <v>20425.192771084337</v>
      </c>
      <c r="N56" s="69">
        <f t="shared" si="2"/>
        <v>0.38285852245292129</v>
      </c>
      <c r="O56" s="69">
        <f t="shared" si="11"/>
        <v>0.71204732013520045</v>
      </c>
      <c r="P56" s="70">
        <f t="shared" si="3"/>
        <v>0.96040560115886042</v>
      </c>
      <c r="Q56" s="71">
        <f t="shared" si="4"/>
        <v>0.38285852245292129</v>
      </c>
      <c r="R56" s="69">
        <f t="shared" si="12"/>
        <v>0.71204732013520045</v>
      </c>
      <c r="S56" s="70">
        <f t="shared" si="5"/>
        <v>0.96040560115886042</v>
      </c>
      <c r="T56" s="69">
        <f t="shared" si="6"/>
        <v>0.98290084529329291</v>
      </c>
      <c r="U56" s="69">
        <f t="shared" si="13"/>
        <v>1.828017065849104</v>
      </c>
      <c r="V56" s="70">
        <f t="shared" si="7"/>
        <v>2.4656196005654683</v>
      </c>
      <c r="W56" s="57">
        <f t="shared" si="14"/>
        <v>77673.847832857908</v>
      </c>
      <c r="X56" s="46">
        <v>3.5925235266056634</v>
      </c>
      <c r="Y56" s="4">
        <f t="shared" si="8"/>
        <v>23534.524384355384</v>
      </c>
      <c r="Z56" s="4"/>
      <c r="AA56" s="49">
        <f t="shared" si="9"/>
        <v>0.39864253393665156</v>
      </c>
    </row>
    <row r="57" spans="2:27" x14ac:dyDescent="0.45">
      <c r="B57" s="72">
        <v>1984</v>
      </c>
      <c r="C57" s="73">
        <v>103.9</v>
      </c>
      <c r="D57" s="80">
        <v>8829</v>
      </c>
      <c r="E57" s="88">
        <v>263197</v>
      </c>
      <c r="F57" s="76">
        <v>2749.6</v>
      </c>
      <c r="G57" s="109">
        <v>39424</v>
      </c>
      <c r="H57" s="78">
        <v>4447.7</v>
      </c>
      <c r="I57" s="79">
        <v>8204.5</v>
      </c>
      <c r="J57" s="78">
        <v>11574</v>
      </c>
      <c r="K57" s="102">
        <f t="shared" si="0"/>
        <v>10945.879595765156</v>
      </c>
      <c r="L57" s="104">
        <f t="shared" si="10"/>
        <v>20191.440327237728</v>
      </c>
      <c r="M57" s="64">
        <f t="shared" si="1"/>
        <v>28483.847930702595</v>
      </c>
      <c r="N57" s="67">
        <f t="shared" si="2"/>
        <v>0.50376033525880615</v>
      </c>
      <c r="O57" s="67">
        <f t="shared" si="11"/>
        <v>0.92926718767697358</v>
      </c>
      <c r="P57" s="68">
        <f t="shared" si="3"/>
        <v>1.3109072375127422</v>
      </c>
      <c r="Q57" s="67"/>
      <c r="R57" s="67"/>
      <c r="S57" s="68"/>
      <c r="T57" s="67">
        <f t="shared" si="6"/>
        <v>1.239764366945878</v>
      </c>
      <c r="U57" s="67">
        <f t="shared" si="13"/>
        <v>2.2869453309817338</v>
      </c>
      <c r="V57" s="68">
        <f t="shared" si="7"/>
        <v>3.2261692072378065</v>
      </c>
      <c r="W57" s="61">
        <f t="shared" si="14"/>
        <v>76716.073235020638</v>
      </c>
      <c r="X57" s="42">
        <v>3.211012510910678</v>
      </c>
      <c r="Y57" s="5">
        <f t="shared" si="8"/>
        <v>29810.510816627022</v>
      </c>
      <c r="Z57" s="5"/>
      <c r="AA57" s="48">
        <f t="shared" si="9"/>
        <v>0.38428373941593225</v>
      </c>
    </row>
    <row r="58" spans="2:27" x14ac:dyDescent="0.45">
      <c r="B58" s="72">
        <v>1985</v>
      </c>
      <c r="C58" s="73">
        <v>107.6</v>
      </c>
      <c r="D58" s="80">
        <v>8636</v>
      </c>
      <c r="E58" s="88">
        <v>270020</v>
      </c>
      <c r="F58" s="76">
        <v>2790.7</v>
      </c>
      <c r="G58" s="109">
        <v>39581</v>
      </c>
      <c r="H58" s="78">
        <v>4574.7</v>
      </c>
      <c r="I58" s="79">
        <v>8711.4</v>
      </c>
      <c r="J58" s="78">
        <v>12380.9</v>
      </c>
      <c r="K58" s="102">
        <f t="shared" si="0"/>
        <v>10871.289869888475</v>
      </c>
      <c r="L58" s="104">
        <f t="shared" si="10"/>
        <v>20701.719144981409</v>
      </c>
      <c r="M58" s="64">
        <f t="shared" si="1"/>
        <v>29421.89711895911</v>
      </c>
      <c r="N58" s="67">
        <f t="shared" si="2"/>
        <v>0.52972440944881882</v>
      </c>
      <c r="O58" s="67">
        <f t="shared" si="11"/>
        <v>1.008730893932376</v>
      </c>
      <c r="P58" s="68">
        <f t="shared" si="3"/>
        <v>1.4336382584529874</v>
      </c>
      <c r="Q58" s="67"/>
      <c r="R58" s="67"/>
      <c r="S58" s="68"/>
      <c r="T58" s="67">
        <f t="shared" si="6"/>
        <v>1.2588339358370166</v>
      </c>
      <c r="U58" s="67">
        <f t="shared" si="13"/>
        <v>2.39714209645454</v>
      </c>
      <c r="V58" s="68">
        <f t="shared" si="7"/>
        <v>3.4068894301712724</v>
      </c>
      <c r="W58" s="61">
        <f t="shared" si="14"/>
        <v>76667.354806982476</v>
      </c>
      <c r="X58" s="42">
        <v>3.0945640878632603</v>
      </c>
      <c r="Y58" s="5">
        <f t="shared" si="8"/>
        <v>31266.790180639189</v>
      </c>
      <c r="Z58" s="5"/>
      <c r="AA58" s="48">
        <f t="shared" si="9"/>
        <v>0.36949656325469071</v>
      </c>
    </row>
    <row r="59" spans="2:27" x14ac:dyDescent="0.45">
      <c r="B59" s="72">
        <v>1986</v>
      </c>
      <c r="C59" s="73">
        <v>109.6</v>
      </c>
      <c r="D59" s="80">
        <v>8777</v>
      </c>
      <c r="E59" s="88">
        <v>277854</v>
      </c>
      <c r="F59" s="76">
        <v>2985.8</v>
      </c>
      <c r="G59" s="109">
        <v>40204</v>
      </c>
      <c r="H59" s="78">
        <v>5113.1000000000004</v>
      </c>
      <c r="I59" s="79">
        <v>9245.1</v>
      </c>
      <c r="J59" s="78">
        <v>12951.7</v>
      </c>
      <c r="K59" s="102">
        <f t="shared" si="0"/>
        <v>11929.011587591243</v>
      </c>
      <c r="L59" s="104">
        <f t="shared" si="10"/>
        <v>21569.088229927009</v>
      </c>
      <c r="M59" s="64">
        <f t="shared" si="1"/>
        <v>30216.694251824822</v>
      </c>
      <c r="N59" s="67">
        <f t="shared" si="2"/>
        <v>0.58255668223766666</v>
      </c>
      <c r="O59" s="67">
        <f t="shared" si="11"/>
        <v>1.0533325737723596</v>
      </c>
      <c r="P59" s="68">
        <f t="shared" si="3"/>
        <v>1.4756408795716076</v>
      </c>
      <c r="Q59" s="67"/>
      <c r="R59" s="67"/>
      <c r="S59" s="68"/>
      <c r="T59" s="67">
        <f t="shared" si="6"/>
        <v>1.3591217486147023</v>
      </c>
      <c r="U59" s="67">
        <f t="shared" si="13"/>
        <v>2.4574556488466457</v>
      </c>
      <c r="V59" s="68">
        <f t="shared" si="7"/>
        <v>3.4427132564458041</v>
      </c>
      <c r="W59" s="61">
        <f t="shared" si="14"/>
        <v>77627.416664604461</v>
      </c>
      <c r="X59" s="42">
        <v>2.9395806818942996</v>
      </c>
      <c r="Y59" s="5">
        <f t="shared" si="8"/>
        <v>31657.058220348641</v>
      </c>
      <c r="Z59" s="5"/>
      <c r="AA59" s="48">
        <f t="shared" si="9"/>
        <v>0.3947821521499108</v>
      </c>
    </row>
    <row r="60" spans="2:27" x14ac:dyDescent="0.45">
      <c r="B60" s="72">
        <v>1987</v>
      </c>
      <c r="C60" s="73">
        <v>113.6</v>
      </c>
      <c r="D60" s="80">
        <v>8735</v>
      </c>
      <c r="E60" s="88">
        <v>276610</v>
      </c>
      <c r="F60" s="76">
        <v>3055.2</v>
      </c>
      <c r="G60" s="109">
        <v>40348</v>
      </c>
      <c r="H60" s="78">
        <v>5114.1000000000004</v>
      </c>
      <c r="I60" s="79">
        <v>9591</v>
      </c>
      <c r="J60" s="78">
        <v>13472.1</v>
      </c>
      <c r="K60" s="102">
        <f t="shared" si="0"/>
        <v>11511.22684859155</v>
      </c>
      <c r="L60" s="104">
        <f t="shared" si="10"/>
        <v>21588.192781690141</v>
      </c>
      <c r="M60" s="64">
        <f t="shared" si="1"/>
        <v>30324.084242957746</v>
      </c>
      <c r="N60" s="67">
        <f t="shared" si="2"/>
        <v>0.58547223812249571</v>
      </c>
      <c r="O60" s="67">
        <f t="shared" si="11"/>
        <v>1.0979965655409274</v>
      </c>
      <c r="P60" s="68">
        <f t="shared" si="3"/>
        <v>1.5423125357756153</v>
      </c>
      <c r="Q60" s="67"/>
      <c r="R60" s="67"/>
      <c r="S60" s="68"/>
      <c r="T60" s="67">
        <f t="shared" si="6"/>
        <v>1.3178279162669204</v>
      </c>
      <c r="U60" s="67">
        <f t="shared" si="13"/>
        <v>2.4714588187395696</v>
      </c>
      <c r="V60" s="68">
        <f t="shared" si="7"/>
        <v>3.4715608749808524</v>
      </c>
      <c r="W60" s="61">
        <f t="shared" si="14"/>
        <v>78045.597706844084</v>
      </c>
      <c r="X60" s="42">
        <v>2.8590599633411888</v>
      </c>
      <c r="Y60" s="5">
        <f t="shared" si="8"/>
        <v>31666.857469948485</v>
      </c>
      <c r="Z60" s="5"/>
      <c r="AA60" s="48">
        <f t="shared" si="9"/>
        <v>0.37960674282405865</v>
      </c>
    </row>
    <row r="61" spans="2:27" x14ac:dyDescent="0.45">
      <c r="B61" s="72">
        <v>1988</v>
      </c>
      <c r="C61" s="73">
        <v>118.3</v>
      </c>
      <c r="D61" s="80">
        <v>8666</v>
      </c>
      <c r="E61" s="88">
        <v>275583</v>
      </c>
      <c r="F61" s="76">
        <v>3157.3</v>
      </c>
      <c r="G61" s="109">
        <v>40580</v>
      </c>
      <c r="H61" s="78">
        <v>5224.6000000000004</v>
      </c>
      <c r="I61" s="79">
        <v>10203.9</v>
      </c>
      <c r="J61" s="78">
        <v>14287.3</v>
      </c>
      <c r="K61" s="102">
        <f t="shared" si="0"/>
        <v>11292.732206255285</v>
      </c>
      <c r="L61" s="104">
        <f t="shared" si="10"/>
        <v>22055.259763313607</v>
      </c>
      <c r="M61" s="64">
        <f t="shared" si="1"/>
        <v>30881.340743871511</v>
      </c>
      <c r="N61" s="67">
        <f t="shared" si="2"/>
        <v>0.60288483729517661</v>
      </c>
      <c r="O61" s="67">
        <f t="shared" si="11"/>
        <v>1.1774636510500807</v>
      </c>
      <c r="P61" s="68">
        <f t="shared" si="3"/>
        <v>1.648661435495038</v>
      </c>
      <c r="Q61" s="67"/>
      <c r="R61" s="67"/>
      <c r="S61" s="68"/>
      <c r="T61" s="67">
        <f t="shared" si="6"/>
        <v>1.3031078013218651</v>
      </c>
      <c r="U61" s="67">
        <f t="shared" si="13"/>
        <v>2.5450334368005545</v>
      </c>
      <c r="V61" s="68">
        <f t="shared" si="7"/>
        <v>3.5635057401190298</v>
      </c>
      <c r="W61" s="61">
        <f t="shared" si="14"/>
        <v>80031.278283905791</v>
      </c>
      <c r="X61" s="42">
        <v>2.7447502612992114</v>
      </c>
      <c r="Y61" s="5">
        <f t="shared" si="8"/>
        <v>31800.484652665589</v>
      </c>
      <c r="Z61" s="5"/>
      <c r="AA61" s="48">
        <f t="shared" si="9"/>
        <v>0.36568140936356069</v>
      </c>
    </row>
    <row r="62" spans="2:27" x14ac:dyDescent="0.45">
      <c r="B62" s="72">
        <v>1989</v>
      </c>
      <c r="C62" s="73">
        <v>124</v>
      </c>
      <c r="D62" s="80">
        <v>8931</v>
      </c>
      <c r="E62" s="88">
        <v>272487</v>
      </c>
      <c r="F62" s="76">
        <v>3202.9</v>
      </c>
      <c r="G62" s="109">
        <v>41603</v>
      </c>
      <c r="H62" s="78">
        <v>5419.9</v>
      </c>
      <c r="I62" s="79">
        <v>10635</v>
      </c>
      <c r="J62" s="78">
        <v>14972.3</v>
      </c>
      <c r="K62" s="102">
        <f t="shared" si="0"/>
        <v>11176.358306451611</v>
      </c>
      <c r="L62" s="104">
        <f t="shared" si="10"/>
        <v>21930.399193548386</v>
      </c>
      <c r="M62" s="64">
        <f t="shared" si="1"/>
        <v>30874.33153225806</v>
      </c>
      <c r="N62" s="67">
        <f t="shared" si="2"/>
        <v>0.60686373306460639</v>
      </c>
      <c r="O62" s="67">
        <f t="shared" si="11"/>
        <v>1.1907961034598589</v>
      </c>
      <c r="P62" s="68">
        <f t="shared" si="3"/>
        <v>1.6764416078826558</v>
      </c>
      <c r="Q62" s="67"/>
      <c r="R62" s="67"/>
      <c r="S62" s="68"/>
      <c r="T62" s="67">
        <f t="shared" si="6"/>
        <v>1.2514117463275793</v>
      </c>
      <c r="U62" s="67">
        <f t="shared" si="13"/>
        <v>2.4555368036668219</v>
      </c>
      <c r="V62" s="68">
        <f t="shared" si="7"/>
        <v>3.4569848317386698</v>
      </c>
      <c r="W62" s="61">
        <f t="shared" si="14"/>
        <v>80482.36867648139</v>
      </c>
      <c r="X62" s="42">
        <v>2.7884105029816726</v>
      </c>
      <c r="Y62" s="5">
        <f t="shared" si="8"/>
        <v>30510.245213301983</v>
      </c>
      <c r="Z62" s="5"/>
      <c r="AA62" s="48">
        <f t="shared" si="9"/>
        <v>0.36199515104559754</v>
      </c>
    </row>
    <row r="63" spans="2:27" x14ac:dyDescent="0.45">
      <c r="B63" s="72">
        <v>1990</v>
      </c>
      <c r="C63" s="73">
        <v>130.69999999999999</v>
      </c>
      <c r="D63" s="80">
        <v>8799</v>
      </c>
      <c r="E63" s="88">
        <v>272839</v>
      </c>
      <c r="F63" s="76">
        <v>3241.5</v>
      </c>
      <c r="G63" s="109">
        <v>41143</v>
      </c>
      <c r="H63" s="78">
        <v>5890.8</v>
      </c>
      <c r="I63" s="79">
        <v>11212.3</v>
      </c>
      <c r="J63" s="78">
        <v>15742.1</v>
      </c>
      <c r="K63" s="102">
        <f t="shared" si="0"/>
        <v>11524.694414690131</v>
      </c>
      <c r="L63" s="104">
        <f t="shared" si="10"/>
        <v>21935.616755929608</v>
      </c>
      <c r="M63" s="64">
        <f t="shared" si="1"/>
        <v>30797.666182096407</v>
      </c>
      <c r="N63" s="67">
        <f t="shared" si="2"/>
        <v>0.6694851687691783</v>
      </c>
      <c r="O63" s="67">
        <f t="shared" si="11"/>
        <v>1.2742698033867483</v>
      </c>
      <c r="P63" s="68">
        <f t="shared" si="3"/>
        <v>1.7890783043527674</v>
      </c>
      <c r="Q63" s="67"/>
      <c r="R63" s="67"/>
      <c r="S63" s="68"/>
      <c r="T63" s="67">
        <f t="shared" si="6"/>
        <v>1.3097732031696931</v>
      </c>
      <c r="U63" s="67">
        <f t="shared" si="13"/>
        <v>2.4929670139708611</v>
      </c>
      <c r="V63" s="68">
        <f t="shared" si="7"/>
        <v>3.5001325357536546</v>
      </c>
      <c r="W63" s="61">
        <f t="shared" si="14"/>
        <v>80397.658530963716</v>
      </c>
      <c r="X63" s="42">
        <v>2.7144840351689035</v>
      </c>
      <c r="Y63" s="5">
        <f t="shared" si="8"/>
        <v>31007.955449482899</v>
      </c>
      <c r="Z63" s="5"/>
      <c r="AA63" s="48">
        <f t="shared" si="9"/>
        <v>0.37420674497049317</v>
      </c>
    </row>
    <row r="64" spans="2:27" x14ac:dyDescent="0.45">
      <c r="B64" s="72">
        <v>1991</v>
      </c>
      <c r="C64" s="73">
        <v>136.19999999999999</v>
      </c>
      <c r="D64" s="80">
        <v>8575</v>
      </c>
      <c r="E64" s="88">
        <v>276145</v>
      </c>
      <c r="F64" s="76">
        <v>3306.4</v>
      </c>
      <c r="G64" s="109">
        <v>40703</v>
      </c>
      <c r="H64" s="78">
        <v>6037.2</v>
      </c>
      <c r="I64" s="79">
        <v>11392.9</v>
      </c>
      <c r="J64" s="78">
        <v>16541.400000000001</v>
      </c>
      <c r="K64" s="102">
        <f t="shared" si="0"/>
        <v>11334.155947136564</v>
      </c>
      <c r="L64" s="104">
        <f t="shared" si="10"/>
        <v>21388.873201174742</v>
      </c>
      <c r="M64" s="64">
        <f t="shared" si="1"/>
        <v>31054.596035242295</v>
      </c>
      <c r="N64" s="67">
        <f t="shared" si="2"/>
        <v>0.70404664723032073</v>
      </c>
      <c r="O64" s="67">
        <f t="shared" si="11"/>
        <v>1.3286180758017492</v>
      </c>
      <c r="P64" s="68">
        <f t="shared" si="3"/>
        <v>1.9290262390670556</v>
      </c>
      <c r="Q64" s="67"/>
      <c r="R64" s="67"/>
      <c r="S64" s="68"/>
      <c r="T64" s="67">
        <f t="shared" si="6"/>
        <v>1.3217674573920191</v>
      </c>
      <c r="U64" s="67">
        <f t="shared" si="13"/>
        <v>2.4943292362885998</v>
      </c>
      <c r="V64" s="68">
        <f t="shared" si="7"/>
        <v>3.6215272344305882</v>
      </c>
      <c r="W64" s="61">
        <f t="shared" si="14"/>
        <v>77455.225338770368</v>
      </c>
      <c r="X64" s="42">
        <v>2.593455117348173</v>
      </c>
      <c r="Y64" s="5">
        <f t="shared" si="8"/>
        <v>32203.498542274054</v>
      </c>
      <c r="Z64" s="5"/>
      <c r="AA64" s="48">
        <f t="shared" si="9"/>
        <v>0.36497515325184077</v>
      </c>
    </row>
    <row r="65" spans="2:27" x14ac:dyDescent="0.45">
      <c r="B65" s="72">
        <v>1992</v>
      </c>
      <c r="C65" s="73">
        <v>140.30000000000001</v>
      </c>
      <c r="D65" s="80">
        <v>8501</v>
      </c>
      <c r="E65" s="88">
        <v>278995</v>
      </c>
      <c r="F65" s="76">
        <v>3354.6</v>
      </c>
      <c r="G65" s="89">
        <v>40241</v>
      </c>
      <c r="H65" s="78">
        <v>6152.5</v>
      </c>
      <c r="I65" s="79">
        <v>11989.1</v>
      </c>
      <c r="J65" s="78">
        <v>16781.400000000001</v>
      </c>
      <c r="K65" s="102">
        <f t="shared" si="0"/>
        <v>11213.073770491801</v>
      </c>
      <c r="L65" s="104">
        <f t="shared" si="10"/>
        <v>21850.412473271561</v>
      </c>
      <c r="M65" s="64">
        <f t="shared" si="1"/>
        <v>30584.490235210262</v>
      </c>
      <c r="N65" s="67">
        <f t="shared" si="2"/>
        <v>0.72373838371956245</v>
      </c>
      <c r="O65" s="67">
        <f t="shared" si="11"/>
        <v>1.4103164333607812</v>
      </c>
      <c r="P65" s="68">
        <f t="shared" si="3"/>
        <v>1.9740501117515588</v>
      </c>
      <c r="Q65" s="67"/>
      <c r="R65" s="67"/>
      <c r="S65" s="68"/>
      <c r="T65" s="67">
        <f t="shared" si="6"/>
        <v>1.319029969473215</v>
      </c>
      <c r="U65" s="67">
        <f t="shared" si="13"/>
        <v>2.5703343692826208</v>
      </c>
      <c r="V65" s="68">
        <f t="shared" si="7"/>
        <v>3.5977520568415788</v>
      </c>
      <c r="W65" s="61">
        <f t="shared" si="14"/>
        <v>78318.294138861122</v>
      </c>
      <c r="X65" s="42">
        <v>2.5341322363322005</v>
      </c>
      <c r="Y65" s="5">
        <f t="shared" si="8"/>
        <v>32819.080108222566</v>
      </c>
      <c r="Z65" s="5"/>
      <c r="AA65" s="48">
        <f t="shared" si="9"/>
        <v>0.36662614561359597</v>
      </c>
    </row>
    <row r="66" spans="2:27" x14ac:dyDescent="0.45">
      <c r="B66" s="72">
        <v>1993</v>
      </c>
      <c r="C66" s="73">
        <v>144.5</v>
      </c>
      <c r="D66" s="80">
        <v>8217</v>
      </c>
      <c r="E66" s="88">
        <v>299184</v>
      </c>
      <c r="F66" s="76">
        <v>3435.1</v>
      </c>
      <c r="G66" s="89">
        <v>39384</v>
      </c>
      <c r="H66" s="78">
        <v>6350.9</v>
      </c>
      <c r="I66" s="79">
        <v>12332.4</v>
      </c>
      <c r="J66" s="78">
        <v>17349.900000000001</v>
      </c>
      <c r="K66" s="102">
        <f t="shared" si="0"/>
        <v>11238.236193771627</v>
      </c>
      <c r="L66" s="104">
        <f t="shared" si="10"/>
        <v>21822.800553633217</v>
      </c>
      <c r="M66" s="64">
        <f t="shared" si="1"/>
        <v>30701.518546712807</v>
      </c>
      <c r="N66" s="67">
        <f t="shared" si="2"/>
        <v>0.77289765121090415</v>
      </c>
      <c r="O66" s="67">
        <f t="shared" si="11"/>
        <v>1.5008397225264696</v>
      </c>
      <c r="P66" s="68">
        <f t="shared" si="3"/>
        <v>2.1114640379700624</v>
      </c>
      <c r="Q66" s="67"/>
      <c r="R66" s="67"/>
      <c r="S66" s="68"/>
      <c r="T66" s="67">
        <f t="shared" si="6"/>
        <v>1.3676811724195723</v>
      </c>
      <c r="U66" s="67">
        <f t="shared" si="13"/>
        <v>2.6558111906575657</v>
      </c>
      <c r="V66" s="68">
        <f t="shared" si="7"/>
        <v>3.7363415536951208</v>
      </c>
      <c r="W66" s="61">
        <f t="shared" si="14"/>
        <v>72941.06821766276</v>
      </c>
      <c r="X66" s="42">
        <v>2.3920700998515327</v>
      </c>
      <c r="Y66" s="5">
        <f t="shared" si="8"/>
        <v>36410.368747718145</v>
      </c>
      <c r="Z66" s="5"/>
      <c r="AA66" s="48">
        <f t="shared" si="9"/>
        <v>0.36604821929809389</v>
      </c>
    </row>
    <row r="67" spans="2:27" x14ac:dyDescent="0.45">
      <c r="B67" s="72">
        <v>1994</v>
      </c>
      <c r="C67" s="73">
        <v>148.19999999999999</v>
      </c>
      <c r="D67" s="80">
        <v>7949</v>
      </c>
      <c r="E67" s="88">
        <v>304294</v>
      </c>
      <c r="F67" s="76">
        <v>3467.5</v>
      </c>
      <c r="G67" s="89">
        <v>39585</v>
      </c>
      <c r="H67" s="78">
        <v>6756</v>
      </c>
      <c r="I67" s="79">
        <v>12675.5</v>
      </c>
      <c r="J67" s="78">
        <v>17919.900000000001</v>
      </c>
      <c r="K67" s="102">
        <f t="shared" si="0"/>
        <v>11656.607287449393</v>
      </c>
      <c r="L67" s="104">
        <f t="shared" si="10"/>
        <v>21869.941632928476</v>
      </c>
      <c r="M67" s="64">
        <f t="shared" si="1"/>
        <v>30918.477935222676</v>
      </c>
      <c r="N67" s="67">
        <f t="shared" si="2"/>
        <v>0.84991822870801359</v>
      </c>
      <c r="O67" s="67">
        <f t="shared" si="11"/>
        <v>1.5946030947288967</v>
      </c>
      <c r="P67" s="68">
        <f t="shared" si="3"/>
        <v>2.2543590388728143</v>
      </c>
      <c r="Q67" s="67"/>
      <c r="R67" s="67"/>
      <c r="S67" s="68"/>
      <c r="T67" s="67">
        <f t="shared" si="6"/>
        <v>1.4664243662661207</v>
      </c>
      <c r="U67" s="67">
        <f t="shared" si="13"/>
        <v>2.7512821276800197</v>
      </c>
      <c r="V67" s="68">
        <f t="shared" si="7"/>
        <v>3.8896059800254972</v>
      </c>
      <c r="W67" s="61">
        <f t="shared" si="14"/>
        <v>71871.090566782368</v>
      </c>
      <c r="X67" s="42">
        <v>2.2924297043979811</v>
      </c>
      <c r="Y67" s="5">
        <f t="shared" si="8"/>
        <v>38280.790036482576</v>
      </c>
      <c r="Z67" s="5"/>
      <c r="AA67" s="48">
        <f t="shared" si="9"/>
        <v>0.37701103242763628</v>
      </c>
    </row>
    <row r="68" spans="2:27" x14ac:dyDescent="0.45">
      <c r="B68" s="72">
        <v>1995</v>
      </c>
      <c r="C68" s="73">
        <v>152.4</v>
      </c>
      <c r="D68" s="80">
        <v>7763</v>
      </c>
      <c r="E68" s="88">
        <v>311186</v>
      </c>
      <c r="F68" s="76">
        <v>3550.2</v>
      </c>
      <c r="G68" s="89">
        <v>39808</v>
      </c>
      <c r="H68" s="78">
        <v>6800.9</v>
      </c>
      <c r="I68" s="79">
        <v>12697.1</v>
      </c>
      <c r="J68" s="78">
        <v>17848.7</v>
      </c>
      <c r="K68" s="102">
        <f t="shared" si="0"/>
        <v>11410.696391076113</v>
      </c>
      <c r="L68" s="104">
        <f t="shared" si="10"/>
        <v>21303.467650918636</v>
      </c>
      <c r="M68" s="64">
        <f t="shared" si="1"/>
        <v>29946.933005249342</v>
      </c>
      <c r="N68" s="67">
        <f t="shared" si="2"/>
        <v>0.87606595388380781</v>
      </c>
      <c r="O68" s="67">
        <f t="shared" si="11"/>
        <v>1.6355919103439391</v>
      </c>
      <c r="P68" s="68">
        <f t="shared" si="3"/>
        <v>2.2992013396882651</v>
      </c>
      <c r="Q68" s="67"/>
      <c r="R68" s="67"/>
      <c r="S68" s="68"/>
      <c r="T68" s="67">
        <f t="shared" si="6"/>
        <v>1.4698823123890397</v>
      </c>
      <c r="U68" s="67">
        <f t="shared" si="13"/>
        <v>2.7442313088907171</v>
      </c>
      <c r="V68" s="68">
        <f t="shared" si="7"/>
        <v>3.8576494918522921</v>
      </c>
      <c r="W68" s="61">
        <f t="shared" si="14"/>
        <v>68458.952687198776</v>
      </c>
      <c r="X68" s="42">
        <v>2.1866373725423922</v>
      </c>
      <c r="Y68" s="5">
        <f t="shared" si="8"/>
        <v>40085.79157542187</v>
      </c>
      <c r="Z68" s="44">
        <v>3173.1</v>
      </c>
      <c r="AA68" s="48">
        <f t="shared" si="9"/>
        <v>0.38103055124462842</v>
      </c>
    </row>
    <row r="69" spans="2:27" x14ac:dyDescent="0.45">
      <c r="B69" s="72">
        <v>1996</v>
      </c>
      <c r="C69" s="73">
        <v>156.9</v>
      </c>
      <c r="D69" s="80">
        <v>7948</v>
      </c>
      <c r="E69" s="88">
        <v>326626</v>
      </c>
      <c r="F69" s="76">
        <v>3650.3</v>
      </c>
      <c r="G69" s="89">
        <v>41378</v>
      </c>
      <c r="H69" s="78">
        <v>7416.3</v>
      </c>
      <c r="I69" s="79">
        <v>12839</v>
      </c>
      <c r="J69" s="78">
        <v>18340.7</v>
      </c>
      <c r="K69" s="102">
        <f t="shared" si="0"/>
        <v>12086.347418738049</v>
      </c>
      <c r="L69" s="104">
        <f t="shared" si="10"/>
        <v>20923.724028043336</v>
      </c>
      <c r="M69" s="64">
        <f t="shared" si="1"/>
        <v>29889.846972594009</v>
      </c>
      <c r="N69" s="67">
        <f t="shared" si="2"/>
        <v>0.93310266733769509</v>
      </c>
      <c r="O69" s="67">
        <f t="shared" si="11"/>
        <v>1.6153749370910921</v>
      </c>
      <c r="P69" s="68">
        <f t="shared" si="3"/>
        <v>2.3075868142929039</v>
      </c>
      <c r="Q69" s="67"/>
      <c r="R69" s="67"/>
      <c r="S69" s="68"/>
      <c r="T69" s="67">
        <f t="shared" si="6"/>
        <v>1.5206778332584361</v>
      </c>
      <c r="U69" s="67">
        <f t="shared" si="13"/>
        <v>2.632577255667254</v>
      </c>
      <c r="V69" s="68">
        <f t="shared" si="7"/>
        <v>3.7606752607692511</v>
      </c>
      <c r="W69" s="61">
        <f t="shared" si="14"/>
        <v>64060.191252513083</v>
      </c>
      <c r="X69" s="42">
        <v>2.177355285866915</v>
      </c>
      <c r="Y69" s="5">
        <f t="shared" si="8"/>
        <v>41095.369904378458</v>
      </c>
      <c r="Z69" s="44">
        <v>3293.5</v>
      </c>
      <c r="AA69" s="48">
        <f t="shared" si="9"/>
        <v>0.40436297415038686</v>
      </c>
    </row>
    <row r="70" spans="2:27" x14ac:dyDescent="0.45">
      <c r="B70" s="72">
        <v>1997</v>
      </c>
      <c r="C70" s="73">
        <v>160.5</v>
      </c>
      <c r="D70" s="80">
        <v>8374</v>
      </c>
      <c r="E70" s="88">
        <v>333840</v>
      </c>
      <c r="F70" s="76">
        <v>3745.8</v>
      </c>
      <c r="G70" s="89">
        <v>42375</v>
      </c>
      <c r="H70" s="78">
        <v>7545.7</v>
      </c>
      <c r="I70" s="79">
        <v>13275.4</v>
      </c>
      <c r="J70" s="78">
        <v>18936.099999999999</v>
      </c>
      <c r="K70" s="102">
        <f t="shared" ref="K70:K92" si="15">H70/C70*C$92</f>
        <v>12021.40492211838</v>
      </c>
      <c r="L70" s="104">
        <f t="shared" si="10"/>
        <v>21149.655950155764</v>
      </c>
      <c r="M70" s="64">
        <f t="shared" ref="M70:M92" si="16">J70/$C70*$C$92</f>
        <v>30167.979875389407</v>
      </c>
      <c r="N70" s="67">
        <f t="shared" ref="N70:N92" si="17">H70/D70</f>
        <v>0.90108669691903509</v>
      </c>
      <c r="O70" s="67">
        <f t="shared" si="11"/>
        <v>1.5853116790064485</v>
      </c>
      <c r="P70" s="68">
        <f t="shared" ref="P70:P92" si="18">J70/D70</f>
        <v>2.2612968712682111</v>
      </c>
      <c r="Q70" s="67"/>
      <c r="R70" s="67"/>
      <c r="S70" s="68"/>
      <c r="T70" s="67">
        <f t="shared" ref="T70:T92" si="19">(N70/C70)*C$92</f>
        <v>1.4355630430043445</v>
      </c>
      <c r="U70" s="67">
        <f t="shared" si="13"/>
        <v>2.5256336219436069</v>
      </c>
      <c r="V70" s="68">
        <f t="shared" ref="V70:V92" si="20">M70/D70</f>
        <v>3.6025770092416298</v>
      </c>
      <c r="W70" s="61">
        <f t="shared" si="14"/>
        <v>63352.671789347492</v>
      </c>
      <c r="X70" s="42">
        <v>2.2355705056329755</v>
      </c>
      <c r="Y70" s="5">
        <f t="shared" ref="Y70:Y92" si="21">E70/(D70/1000)</f>
        <v>39866.252686887987</v>
      </c>
      <c r="Z70" s="44">
        <v>3443.1</v>
      </c>
      <c r="AA70" s="48">
        <f t="shared" ref="AA70:AA92" si="22">H70/J70</f>
        <v>0.39848226403536108</v>
      </c>
    </row>
    <row r="71" spans="2:27" x14ac:dyDescent="0.45">
      <c r="B71" s="72">
        <v>1998</v>
      </c>
      <c r="C71" s="73">
        <v>163</v>
      </c>
      <c r="D71" s="80">
        <v>8750</v>
      </c>
      <c r="E71" s="88">
        <v>338715</v>
      </c>
      <c r="F71" s="76">
        <v>3793.6</v>
      </c>
      <c r="G71" s="89">
        <v>44128</v>
      </c>
      <c r="H71" s="78">
        <v>7969.6</v>
      </c>
      <c r="I71" s="79">
        <v>14054.8</v>
      </c>
      <c r="J71" s="78">
        <v>19738.5</v>
      </c>
      <c r="K71" s="102">
        <f t="shared" si="15"/>
        <v>12502.004417177915</v>
      </c>
      <c r="L71" s="104">
        <f t="shared" si="10"/>
        <v>22047.928588957056</v>
      </c>
      <c r="M71" s="64">
        <f t="shared" si="16"/>
        <v>30964.015030674847</v>
      </c>
      <c r="N71" s="67">
        <f t="shared" si="17"/>
        <v>0.91081142857142861</v>
      </c>
      <c r="O71" s="67">
        <f t="shared" si="11"/>
        <v>1.606262857142857</v>
      </c>
      <c r="P71" s="68">
        <f t="shared" si="18"/>
        <v>2.2558285714285713</v>
      </c>
      <c r="Q71" s="67"/>
      <c r="R71" s="67"/>
      <c r="S71" s="68"/>
      <c r="T71" s="67">
        <f t="shared" si="19"/>
        <v>1.4288005048203332</v>
      </c>
      <c r="U71" s="67">
        <f t="shared" si="13"/>
        <v>2.5197632673093779</v>
      </c>
      <c r="V71" s="68">
        <f t="shared" si="20"/>
        <v>3.5387445749342681</v>
      </c>
      <c r="W71" s="61">
        <f t="shared" si="14"/>
        <v>65092.861517668411</v>
      </c>
      <c r="X71" s="42">
        <v>2.3065162378743147</v>
      </c>
      <c r="Y71" s="5">
        <f t="shared" si="21"/>
        <v>38710.285714285717</v>
      </c>
      <c r="Z71" s="44">
        <v>3513.8</v>
      </c>
      <c r="AA71" s="48">
        <f t="shared" si="22"/>
        <v>0.40375915089799125</v>
      </c>
    </row>
    <row r="72" spans="2:27" x14ac:dyDescent="0.45">
      <c r="B72" s="72">
        <v>1999</v>
      </c>
      <c r="C72" s="73">
        <v>166.6</v>
      </c>
      <c r="D72" s="80">
        <v>9168</v>
      </c>
      <c r="E72" s="88">
        <v>349823</v>
      </c>
      <c r="F72" s="76">
        <v>3972.2</v>
      </c>
      <c r="G72" s="89">
        <v>45857</v>
      </c>
      <c r="H72" s="78">
        <v>8282.4</v>
      </c>
      <c r="I72" s="79">
        <v>14547.4</v>
      </c>
      <c r="J72" s="78">
        <v>20512.099999999999</v>
      </c>
      <c r="K72" s="102">
        <f t="shared" si="15"/>
        <v>12711.942857142856</v>
      </c>
      <c r="L72" s="104">
        <f t="shared" si="10"/>
        <v>22327.552100840338</v>
      </c>
      <c r="M72" s="64">
        <f t="shared" si="16"/>
        <v>31482.256722689071</v>
      </c>
      <c r="N72" s="67">
        <f t="shared" si="17"/>
        <v>0.90340314136125655</v>
      </c>
      <c r="O72" s="67">
        <f t="shared" si="11"/>
        <v>1.5867582897033159</v>
      </c>
      <c r="P72" s="68">
        <f t="shared" si="18"/>
        <v>2.2373582024432808</v>
      </c>
      <c r="Q72" s="67"/>
      <c r="R72" s="67"/>
      <c r="S72" s="68"/>
      <c r="T72" s="67">
        <f t="shared" si="19"/>
        <v>1.3865557217651456</v>
      </c>
      <c r="U72" s="67">
        <f t="shared" si="13"/>
        <v>2.4353787195506476</v>
      </c>
      <c r="V72" s="68">
        <f t="shared" si="20"/>
        <v>3.4339285255987209</v>
      </c>
      <c r="W72" s="61">
        <f t="shared" si="14"/>
        <v>63825.283359985871</v>
      </c>
      <c r="X72" s="42">
        <v>2.3080408841448063</v>
      </c>
      <c r="Y72" s="5">
        <f t="shared" si="21"/>
        <v>38156.958987783597</v>
      </c>
      <c r="Z72" s="44">
        <v>3516.9</v>
      </c>
      <c r="AA72" s="48">
        <f t="shared" si="22"/>
        <v>0.40378118281404635</v>
      </c>
    </row>
    <row r="73" spans="2:27" x14ac:dyDescent="0.45">
      <c r="B73" s="72">
        <v>2000</v>
      </c>
      <c r="C73" s="73">
        <v>172.2</v>
      </c>
      <c r="D73" s="80">
        <v>9363</v>
      </c>
      <c r="E73" s="88">
        <v>359594</v>
      </c>
      <c r="F73" s="76">
        <v>4080.8</v>
      </c>
      <c r="G73" s="89">
        <v>47666</v>
      </c>
      <c r="H73" s="78">
        <v>8745.7999999999993</v>
      </c>
      <c r="I73" s="79">
        <v>15813.1</v>
      </c>
      <c r="J73" s="78">
        <v>22645.5</v>
      </c>
      <c r="K73" s="102">
        <f t="shared" si="15"/>
        <v>12986.649593495935</v>
      </c>
      <c r="L73" s="104">
        <f t="shared" si="10"/>
        <v>23480.892392566784</v>
      </c>
      <c r="M73" s="64">
        <f t="shared" si="16"/>
        <v>33626.3318815331</v>
      </c>
      <c r="N73" s="67">
        <f t="shared" si="17"/>
        <v>0.93408095695823978</v>
      </c>
      <c r="O73" s="67">
        <f t="shared" si="11"/>
        <v>1.6888924490013886</v>
      </c>
      <c r="P73" s="68">
        <f t="shared" si="18"/>
        <v>2.4186158282601729</v>
      </c>
      <c r="Q73" s="67"/>
      <c r="R73" s="67"/>
      <c r="S73" s="68"/>
      <c r="T73" s="67">
        <f t="shared" si="19"/>
        <v>1.3870180063543665</v>
      </c>
      <c r="U73" s="67">
        <f t="shared" si="13"/>
        <v>2.5078385552244775</v>
      </c>
      <c r="V73" s="68">
        <f t="shared" si="20"/>
        <v>3.5914057333689096</v>
      </c>
      <c r="W73" s="61">
        <f t="shared" si="14"/>
        <v>65298.343110749309</v>
      </c>
      <c r="X73" s="42">
        <v>2.2944030582238777</v>
      </c>
      <c r="Y73" s="5">
        <f t="shared" si="21"/>
        <v>38405.852824949274</v>
      </c>
      <c r="Z73" s="44">
        <v>3611.8</v>
      </c>
      <c r="AA73" s="48">
        <f t="shared" si="22"/>
        <v>0.38620476474354726</v>
      </c>
    </row>
    <row r="74" spans="2:27" x14ac:dyDescent="0.45">
      <c r="B74" s="72">
        <v>2001</v>
      </c>
      <c r="C74" s="73">
        <v>177.1</v>
      </c>
      <c r="D74" s="80">
        <v>9653</v>
      </c>
      <c r="E74" s="88">
        <v>370756</v>
      </c>
      <c r="F74" s="76">
        <v>4196.2</v>
      </c>
      <c r="G74" s="89">
        <v>49070</v>
      </c>
      <c r="H74" s="78">
        <v>8891.1</v>
      </c>
      <c r="I74" s="79">
        <v>16332.5</v>
      </c>
      <c r="J74" s="78">
        <v>23516.9</v>
      </c>
      <c r="K74" s="102">
        <f t="shared" si="15"/>
        <v>12837.121795595709</v>
      </c>
      <c r="L74" s="104">
        <f t="shared" si="10"/>
        <v>23581.142010163749</v>
      </c>
      <c r="M74" s="64">
        <f t="shared" si="16"/>
        <v>33954.101242236022</v>
      </c>
      <c r="N74" s="67">
        <f t="shared" si="17"/>
        <v>0.92107116958458513</v>
      </c>
      <c r="O74" s="67">
        <f t="shared" si="11"/>
        <v>1.6919610483787424</v>
      </c>
      <c r="P74" s="68">
        <f t="shared" si="18"/>
        <v>2.436227079664353</v>
      </c>
      <c r="Q74" s="67"/>
      <c r="R74" s="67"/>
      <c r="S74" s="68"/>
      <c r="T74" s="67">
        <f t="shared" si="19"/>
        <v>1.3298582612240453</v>
      </c>
      <c r="U74" s="67">
        <f t="shared" si="13"/>
        <v>2.4428822138365014</v>
      </c>
      <c r="V74" s="68">
        <f t="shared" si="20"/>
        <v>3.5174662014126201</v>
      </c>
      <c r="W74" s="61">
        <f t="shared" si="14"/>
        <v>63602.860129475317</v>
      </c>
      <c r="X74" s="42">
        <v>2.3004146608836566</v>
      </c>
      <c r="Y74" s="5">
        <f t="shared" si="21"/>
        <v>38408.370454780896</v>
      </c>
      <c r="Z74" s="44">
        <v>3715.2</v>
      </c>
      <c r="AA74" s="48">
        <f t="shared" si="22"/>
        <v>0.37807279020619211</v>
      </c>
    </row>
    <row r="75" spans="2:27" x14ac:dyDescent="0.45">
      <c r="B75" s="72">
        <v>2002</v>
      </c>
      <c r="C75" s="73">
        <v>179.9</v>
      </c>
      <c r="D75" s="80">
        <v>9623</v>
      </c>
      <c r="E75" s="88">
        <v>373770</v>
      </c>
      <c r="F75" s="76">
        <v>4276.7</v>
      </c>
      <c r="G75" s="89">
        <v>48324</v>
      </c>
      <c r="H75" s="78">
        <v>8648.9</v>
      </c>
      <c r="I75" s="79">
        <v>17444.3</v>
      </c>
      <c r="J75" s="78">
        <v>24834</v>
      </c>
      <c r="K75" s="102">
        <f t="shared" si="15"/>
        <v>12293.072429127291</v>
      </c>
      <c r="L75" s="104">
        <f t="shared" si="10"/>
        <v>24794.371928849356</v>
      </c>
      <c r="M75" s="64">
        <f t="shared" si="16"/>
        <v>35297.686492495828</v>
      </c>
      <c r="N75" s="67">
        <f t="shared" si="17"/>
        <v>0.89877377117323076</v>
      </c>
      <c r="O75" s="67">
        <f t="shared" si="11"/>
        <v>1.8127714849838927</v>
      </c>
      <c r="P75" s="68">
        <f t="shared" si="18"/>
        <v>2.5806920918632441</v>
      </c>
      <c r="Q75" s="67"/>
      <c r="R75" s="67"/>
      <c r="S75" s="68"/>
      <c r="T75" s="67">
        <f t="shared" si="19"/>
        <v>1.2774677781489443</v>
      </c>
      <c r="U75" s="67">
        <f t="shared" si="13"/>
        <v>2.5765740339654322</v>
      </c>
      <c r="V75" s="68">
        <f t="shared" si="20"/>
        <v>3.6680542962169622</v>
      </c>
      <c r="W75" s="61">
        <f t="shared" si="14"/>
        <v>66335.906918290275</v>
      </c>
      <c r="X75" s="42">
        <v>2.2500993756868612</v>
      </c>
      <c r="Y75" s="5">
        <f t="shared" si="21"/>
        <v>38841.317676400293</v>
      </c>
      <c r="Z75" s="44">
        <v>3797.6</v>
      </c>
      <c r="AA75" s="48">
        <f t="shared" si="22"/>
        <v>0.34826850285898364</v>
      </c>
    </row>
    <row r="76" spans="2:27" x14ac:dyDescent="0.45">
      <c r="B76" s="72">
        <v>2003</v>
      </c>
      <c r="C76" s="73">
        <v>184</v>
      </c>
      <c r="D76" s="80">
        <v>9434</v>
      </c>
      <c r="E76" s="88">
        <v>350987</v>
      </c>
      <c r="F76" s="76">
        <v>4363.3999999999996</v>
      </c>
      <c r="G76" s="89">
        <v>47972</v>
      </c>
      <c r="H76" s="78">
        <v>9149.2999999999993</v>
      </c>
      <c r="I76" s="79">
        <v>18547.400000000001</v>
      </c>
      <c r="J76" s="78">
        <v>26851.599999999999</v>
      </c>
      <c r="K76" s="102">
        <f t="shared" si="15"/>
        <v>12714.543532608695</v>
      </c>
      <c r="L76" s="104">
        <f t="shared" si="10"/>
        <v>25774.837934782608</v>
      </c>
      <c r="M76" s="64">
        <f t="shared" si="16"/>
        <v>37314.968043478257</v>
      </c>
      <c r="N76" s="67">
        <f t="shared" si="17"/>
        <v>0.9698219207123171</v>
      </c>
      <c r="O76" s="67">
        <f t="shared" si="11"/>
        <v>1.9660165359338564</v>
      </c>
      <c r="P76" s="68">
        <f t="shared" si="18"/>
        <v>2.8462582149671398</v>
      </c>
      <c r="Q76" s="67"/>
      <c r="R76" s="67"/>
      <c r="S76" s="68"/>
      <c r="T76" s="67">
        <f t="shared" si="19"/>
        <v>1.3477362235116277</v>
      </c>
      <c r="U76" s="67">
        <f t="shared" si="13"/>
        <v>2.7321218925993862</v>
      </c>
      <c r="V76" s="68">
        <f t="shared" si="20"/>
        <v>3.9553707911255307</v>
      </c>
      <c r="W76" s="61">
        <f t="shared" si="14"/>
        <v>73435.30653495033</v>
      </c>
      <c r="X76" s="42">
        <v>2.1620754457533118</v>
      </c>
      <c r="Y76" s="5">
        <f t="shared" si="21"/>
        <v>37204.473182107271</v>
      </c>
      <c r="Z76" s="44">
        <v>3872.6</v>
      </c>
      <c r="AA76" s="48">
        <f t="shared" si="22"/>
        <v>0.34073574759046016</v>
      </c>
    </row>
    <row r="77" spans="2:27" x14ac:dyDescent="0.45">
      <c r="B77" s="72">
        <v>2004</v>
      </c>
      <c r="C77" s="73">
        <v>188.9</v>
      </c>
      <c r="D77" s="80">
        <v>9575</v>
      </c>
      <c r="E77" s="88">
        <v>358645</v>
      </c>
      <c r="F77" s="76">
        <v>4470.8</v>
      </c>
      <c r="G77" s="89">
        <v>49073</v>
      </c>
      <c r="H77" s="78">
        <v>9774.6</v>
      </c>
      <c r="I77" s="79">
        <v>20659.400000000001</v>
      </c>
      <c r="J77" s="78">
        <v>28505.8</v>
      </c>
      <c r="K77" s="102">
        <f t="shared" si="15"/>
        <v>13231.155214399152</v>
      </c>
      <c r="L77" s="104">
        <f t="shared" si="10"/>
        <v>27965.106299629435</v>
      </c>
      <c r="M77" s="64">
        <f t="shared" si="16"/>
        <v>38586.199364743246</v>
      </c>
      <c r="N77" s="67">
        <f t="shared" si="17"/>
        <v>1.0208459530026111</v>
      </c>
      <c r="O77" s="67">
        <f t="shared" si="11"/>
        <v>2.1576396866840732</v>
      </c>
      <c r="P77" s="68">
        <f t="shared" si="18"/>
        <v>2.9771070496083549</v>
      </c>
      <c r="Q77" s="67"/>
      <c r="R77" s="67"/>
      <c r="S77" s="68"/>
      <c r="T77" s="67">
        <f t="shared" si="19"/>
        <v>1.3818438866213214</v>
      </c>
      <c r="U77" s="67">
        <f t="shared" si="13"/>
        <v>2.9206377336427609</v>
      </c>
      <c r="V77" s="68">
        <f t="shared" si="20"/>
        <v>4.0298902730802348</v>
      </c>
      <c r="W77" s="61">
        <f t="shared" si="14"/>
        <v>77974.337575121448</v>
      </c>
      <c r="X77" s="42">
        <v>2.1416748680325668</v>
      </c>
      <c r="Y77" s="5">
        <f t="shared" si="21"/>
        <v>37456.396866840732</v>
      </c>
      <c r="Z77" s="44">
        <v>3981.2</v>
      </c>
      <c r="AA77" s="48">
        <f t="shared" si="22"/>
        <v>0.34289863817188082</v>
      </c>
    </row>
    <row r="78" spans="2:27" x14ac:dyDescent="0.45">
      <c r="B78" s="72">
        <v>2005</v>
      </c>
      <c r="C78" s="73">
        <v>195.3</v>
      </c>
      <c r="D78" s="80">
        <v>9815</v>
      </c>
      <c r="E78" s="88">
        <v>366802</v>
      </c>
      <c r="F78" s="76">
        <v>4601.3999999999996</v>
      </c>
      <c r="G78" s="89">
        <v>49678</v>
      </c>
      <c r="H78" s="78">
        <v>10269.1</v>
      </c>
      <c r="I78" s="79">
        <v>20269.900000000001</v>
      </c>
      <c r="J78" s="78">
        <v>30294.9</v>
      </c>
      <c r="K78" s="102">
        <f t="shared" si="15"/>
        <v>13445.001894521249</v>
      </c>
      <c r="L78" s="104">
        <f t="shared" ref="L78:L92" si="23">I78/$C78*$C$92</f>
        <v>26538.727240143369</v>
      </c>
      <c r="M78" s="64">
        <f t="shared" si="16"/>
        <v>39664.136866359448</v>
      </c>
      <c r="N78" s="67">
        <f t="shared" si="17"/>
        <v>1.0462659195109527</v>
      </c>
      <c r="O78" s="67">
        <f t="shared" ref="O78:O92" si="24">I78/D78</f>
        <v>2.0651961283749363</v>
      </c>
      <c r="P78" s="68">
        <f t="shared" si="18"/>
        <v>3.0865919510952624</v>
      </c>
      <c r="Q78" s="67"/>
      <c r="R78" s="67"/>
      <c r="S78" s="68"/>
      <c r="T78" s="67">
        <f t="shared" si="19"/>
        <v>1.3698422714744014</v>
      </c>
      <c r="U78" s="67">
        <f t="shared" ref="U78:U92" si="25">L78/D78</f>
        <v>2.7038947773961661</v>
      </c>
      <c r="V78" s="68">
        <f t="shared" si="20"/>
        <v>4.0411754321303563</v>
      </c>
      <c r="W78" s="61">
        <f t="shared" ref="W78:W92" si="26">L78/E78*1000000</f>
        <v>72351.642684999999</v>
      </c>
      <c r="X78" s="42">
        <v>2.1330464641196158</v>
      </c>
      <c r="Y78" s="5">
        <f t="shared" si="21"/>
        <v>37371.574121243</v>
      </c>
      <c r="Z78" s="45">
        <v>4076.4</v>
      </c>
      <c r="AA78" s="48">
        <f t="shared" si="22"/>
        <v>0.33897124598529788</v>
      </c>
    </row>
    <row r="79" spans="2:27" x14ac:dyDescent="0.45">
      <c r="B79" s="72">
        <v>2006</v>
      </c>
      <c r="C79" s="73">
        <v>201.6</v>
      </c>
      <c r="D79" s="80">
        <v>10017</v>
      </c>
      <c r="E79" s="88">
        <v>369494</v>
      </c>
      <c r="F79" s="76">
        <v>4684.2</v>
      </c>
      <c r="G79" s="89">
        <v>52154</v>
      </c>
      <c r="H79" s="78">
        <v>11194.9</v>
      </c>
      <c r="I79" s="79">
        <v>21187.599999999999</v>
      </c>
      <c r="J79" s="78">
        <v>32037.200000000001</v>
      </c>
      <c r="K79" s="102">
        <f t="shared" si="15"/>
        <v>14199.086954365079</v>
      </c>
      <c r="L79" s="104">
        <f t="shared" si="23"/>
        <v>26873.35972222222</v>
      </c>
      <c r="M79" s="64">
        <f t="shared" si="16"/>
        <v>40634.484325396828</v>
      </c>
      <c r="N79" s="67">
        <f t="shared" si="17"/>
        <v>1.1175900968353798</v>
      </c>
      <c r="O79" s="67">
        <f t="shared" si="24"/>
        <v>2.1151642208245982</v>
      </c>
      <c r="P79" s="68">
        <f t="shared" si="18"/>
        <v>3.1982829190376361</v>
      </c>
      <c r="Q79" s="67"/>
      <c r="R79" s="67"/>
      <c r="S79" s="68"/>
      <c r="T79" s="67">
        <f t="shared" si="19"/>
        <v>1.4174989472262232</v>
      </c>
      <c r="U79" s="67">
        <f t="shared" si="25"/>
        <v>2.682775254289929</v>
      </c>
      <c r="V79" s="68">
        <f t="shared" si="20"/>
        <v>4.0565522936404941</v>
      </c>
      <c r="W79" s="61">
        <f t="shared" si="26"/>
        <v>72730.16536729208</v>
      </c>
      <c r="X79" s="42">
        <v>2.1384654796977074</v>
      </c>
      <c r="Y79" s="5">
        <f t="shared" si="21"/>
        <v>36886.692622541683</v>
      </c>
      <c r="Z79" s="45">
        <v>4151</v>
      </c>
      <c r="AA79" s="48">
        <f t="shared" si="22"/>
        <v>0.34943440750127974</v>
      </c>
    </row>
    <row r="80" spans="2:27" x14ac:dyDescent="0.45">
      <c r="B80" s="72">
        <v>2007</v>
      </c>
      <c r="C80" s="73">
        <v>207.34200000000001</v>
      </c>
      <c r="D80" s="80">
        <v>10247</v>
      </c>
      <c r="E80" s="88">
        <v>382673</v>
      </c>
      <c r="F80" s="76">
        <v>5038.1000000000004</v>
      </c>
      <c r="G80" s="89">
        <v>53353</v>
      </c>
      <c r="H80" s="78">
        <v>11144.6</v>
      </c>
      <c r="I80" s="79">
        <v>22296.3</v>
      </c>
      <c r="J80" s="78">
        <v>33877.300000000003</v>
      </c>
      <c r="K80" s="102">
        <f t="shared" si="15"/>
        <v>13743.834920083726</v>
      </c>
      <c r="L80" s="104">
        <f t="shared" si="23"/>
        <v>27496.425760337988</v>
      </c>
      <c r="M80" s="64">
        <f t="shared" si="16"/>
        <v>41778.441463861636</v>
      </c>
      <c r="N80" s="67">
        <f t="shared" si="17"/>
        <v>1.0875963696691715</v>
      </c>
      <c r="O80" s="67">
        <f t="shared" si="24"/>
        <v>2.1758856250609933</v>
      </c>
      <c r="P80" s="68">
        <f t="shared" si="18"/>
        <v>3.3060700692885727</v>
      </c>
      <c r="Q80" s="67"/>
      <c r="R80" s="67"/>
      <c r="S80" s="68"/>
      <c r="T80" s="67">
        <f t="shared" si="19"/>
        <v>1.3412545057171588</v>
      </c>
      <c r="U80" s="67">
        <f t="shared" si="25"/>
        <v>2.6833634976420404</v>
      </c>
      <c r="V80" s="68">
        <f t="shared" si="20"/>
        <v>4.0771388175916501</v>
      </c>
      <c r="W80" s="61">
        <f t="shared" si="26"/>
        <v>71853.581936373841</v>
      </c>
      <c r="X80" s="42">
        <v>2.0339016692800858</v>
      </c>
      <c r="Y80" s="5">
        <f t="shared" si="21"/>
        <v>37344.88142871084</v>
      </c>
      <c r="Z80" s="45">
        <v>4473.2</v>
      </c>
      <c r="AA80" s="48">
        <f t="shared" si="22"/>
        <v>0.328969545979166</v>
      </c>
    </row>
    <row r="81" spans="2:29" x14ac:dyDescent="0.45">
      <c r="B81" s="72">
        <v>2008</v>
      </c>
      <c r="C81" s="73">
        <v>215.303</v>
      </c>
      <c r="D81" s="80">
        <v>10521</v>
      </c>
      <c r="E81" s="88">
        <v>399825</v>
      </c>
      <c r="F81" s="76">
        <v>5204.2</v>
      </c>
      <c r="G81" s="89">
        <v>55157</v>
      </c>
      <c r="H81" s="78">
        <v>11860</v>
      </c>
      <c r="I81" s="79">
        <v>23250.7</v>
      </c>
      <c r="J81" s="78">
        <v>36397.9</v>
      </c>
      <c r="K81" s="102">
        <f t="shared" si="15"/>
        <v>14085.275170341334</v>
      </c>
      <c r="L81" s="104">
        <f t="shared" si="23"/>
        <v>27613.196239717981</v>
      </c>
      <c r="M81" s="64">
        <f t="shared" si="16"/>
        <v>43227.186941194508</v>
      </c>
      <c r="N81" s="67">
        <f t="shared" si="17"/>
        <v>1.1272692709818459</v>
      </c>
      <c r="O81" s="67">
        <f t="shared" si="24"/>
        <v>2.2099325159205399</v>
      </c>
      <c r="P81" s="68">
        <f t="shared" si="18"/>
        <v>3.4595475715236197</v>
      </c>
      <c r="Q81" s="67"/>
      <c r="R81" s="67"/>
      <c r="S81" s="68"/>
      <c r="T81" s="67">
        <f t="shared" si="19"/>
        <v>1.3387772236803854</v>
      </c>
      <c r="U81" s="67">
        <f t="shared" si="25"/>
        <v>2.6245790551960821</v>
      </c>
      <c r="V81" s="68">
        <f t="shared" si="20"/>
        <v>4.1086576315173948</v>
      </c>
      <c r="W81" s="61">
        <f t="shared" si="26"/>
        <v>69063.205751811372</v>
      </c>
      <c r="X81" s="42">
        <v>2.0216363706237273</v>
      </c>
      <c r="Y81" s="5">
        <f t="shared" si="21"/>
        <v>38002.566295979464</v>
      </c>
      <c r="Z81" s="45">
        <v>4623.7</v>
      </c>
      <c r="AA81" s="48">
        <f t="shared" si="22"/>
        <v>0.32584297445731758</v>
      </c>
    </row>
    <row r="82" spans="2:29" x14ac:dyDescent="0.45">
      <c r="B82" s="72">
        <v>2009</v>
      </c>
      <c r="C82" s="73">
        <v>214.53700000000001</v>
      </c>
      <c r="D82" s="80">
        <v>10381</v>
      </c>
      <c r="E82" s="88">
        <v>402945</v>
      </c>
      <c r="F82" s="76">
        <v>5219.3999999999996</v>
      </c>
      <c r="G82" s="89">
        <v>55233</v>
      </c>
      <c r="H82" s="78">
        <v>12273.2</v>
      </c>
      <c r="I82" s="79">
        <v>24139.1</v>
      </c>
      <c r="J82" s="78">
        <v>37245</v>
      </c>
      <c r="K82" s="102">
        <f t="shared" si="15"/>
        <v>14628.046630651123</v>
      </c>
      <c r="L82" s="104">
        <f t="shared" si="23"/>
        <v>28770.645016943461</v>
      </c>
      <c r="M82" s="64">
        <f t="shared" si="16"/>
        <v>44391.160965241426</v>
      </c>
      <c r="N82" s="67">
        <f t="shared" si="17"/>
        <v>1.1822753106637127</v>
      </c>
      <c r="O82" s="67">
        <f t="shared" si="24"/>
        <v>2.3253154802042193</v>
      </c>
      <c r="P82" s="68">
        <f t="shared" si="18"/>
        <v>3.5878046430979675</v>
      </c>
      <c r="Q82" s="67"/>
      <c r="R82" s="67"/>
      <c r="S82" s="68"/>
      <c r="T82" s="67">
        <f t="shared" si="19"/>
        <v>1.4091172941577039</v>
      </c>
      <c r="U82" s="67">
        <f t="shared" si="25"/>
        <v>2.7714714398365725</v>
      </c>
      <c r="V82" s="68">
        <f t="shared" si="20"/>
        <v>4.2761931379675779</v>
      </c>
      <c r="W82" s="61">
        <f t="shared" si="26"/>
        <v>71400.923244967576</v>
      </c>
      <c r="X82" s="42">
        <v>1.9889259301835462</v>
      </c>
      <c r="Y82" s="5">
        <f t="shared" si="21"/>
        <v>38815.624698969266</v>
      </c>
      <c r="Z82" s="45">
        <v>4640.8999999999996</v>
      </c>
      <c r="AA82" s="48">
        <f t="shared" si="22"/>
        <v>0.32952611088736744</v>
      </c>
    </row>
    <row r="83" spans="2:29" x14ac:dyDescent="0.45">
      <c r="B83" s="72">
        <v>2010</v>
      </c>
      <c r="C83" s="73">
        <v>218.05600000000001</v>
      </c>
      <c r="D83" s="80">
        <v>10218</v>
      </c>
      <c r="E83" s="88">
        <v>394455</v>
      </c>
      <c r="F83" s="76">
        <v>5455.1</v>
      </c>
      <c r="G83" s="89">
        <v>54012</v>
      </c>
      <c r="H83" s="78">
        <v>12556.1</v>
      </c>
      <c r="I83" s="78">
        <v>24647.1</v>
      </c>
      <c r="J83" s="78">
        <v>37754.9</v>
      </c>
      <c r="K83" s="102">
        <f t="shared" si="15"/>
        <v>14723.716705800343</v>
      </c>
      <c r="L83" s="104">
        <f t="shared" si="23"/>
        <v>28902.041081190149</v>
      </c>
      <c r="M83" s="64">
        <f t="shared" si="16"/>
        <v>44272.700269655499</v>
      </c>
      <c r="N83" s="67">
        <f t="shared" si="17"/>
        <v>1.2288216872186337</v>
      </c>
      <c r="O83" s="67">
        <f t="shared" si="24"/>
        <v>2.4121256605989427</v>
      </c>
      <c r="P83" s="68">
        <f t="shared" si="18"/>
        <v>3.6949403014288511</v>
      </c>
      <c r="Q83" s="67"/>
      <c r="R83" s="67"/>
      <c r="S83" s="68"/>
      <c r="T83" s="67">
        <f t="shared" si="19"/>
        <v>1.4409587694069623</v>
      </c>
      <c r="U83" s="67">
        <f t="shared" si="25"/>
        <v>2.828541894812111</v>
      </c>
      <c r="V83" s="68">
        <f t="shared" si="20"/>
        <v>4.3328146672201511</v>
      </c>
      <c r="W83" s="61">
        <f t="shared" si="26"/>
        <v>73270.819437426704</v>
      </c>
      <c r="X83" s="42">
        <v>1.8731095671940019</v>
      </c>
      <c r="Y83" s="5">
        <f t="shared" si="21"/>
        <v>38603.934233705229</v>
      </c>
      <c r="Z83" s="45">
        <v>4836.6000000000004</v>
      </c>
      <c r="AA83" s="48">
        <f t="shared" si="22"/>
        <v>0.33256875266521696</v>
      </c>
    </row>
    <row r="84" spans="2:29" x14ac:dyDescent="0.45">
      <c r="B84" s="72">
        <v>2011</v>
      </c>
      <c r="C84" s="73">
        <v>224.93899999999999</v>
      </c>
      <c r="D84" s="80">
        <v>10319</v>
      </c>
      <c r="E84" s="88">
        <v>397931</v>
      </c>
      <c r="F84" s="76">
        <v>5377.8</v>
      </c>
      <c r="G84" s="89">
        <v>56077</v>
      </c>
      <c r="H84" s="78">
        <v>13557.6</v>
      </c>
      <c r="I84" s="78">
        <v>24928.5</v>
      </c>
      <c r="J84" s="78">
        <v>38362.1</v>
      </c>
      <c r="K84" s="102">
        <f t="shared" si="15"/>
        <v>15411.637466157492</v>
      </c>
      <c r="L84" s="104">
        <f t="shared" si="23"/>
        <v>28337.537954734395</v>
      </c>
      <c r="M84" s="64">
        <f t="shared" si="16"/>
        <v>43608.218094683441</v>
      </c>
      <c r="N84" s="67">
        <f t="shared" si="17"/>
        <v>1.3138482411086345</v>
      </c>
      <c r="O84" s="67">
        <f t="shared" si="24"/>
        <v>2.4157864134121523</v>
      </c>
      <c r="P84" s="68">
        <f t="shared" si="18"/>
        <v>3.7176179862389764</v>
      </c>
      <c r="Q84" s="67"/>
      <c r="R84" s="67"/>
      <c r="S84" s="68"/>
      <c r="T84" s="67">
        <f t="shared" si="19"/>
        <v>1.4935204444381713</v>
      </c>
      <c r="U84" s="67">
        <f t="shared" si="25"/>
        <v>2.7461515606875078</v>
      </c>
      <c r="V84" s="68">
        <f t="shared" si="20"/>
        <v>4.2260120258439233</v>
      </c>
      <c r="W84" s="61">
        <f t="shared" si="26"/>
        <v>71212.189939296994</v>
      </c>
      <c r="X84" s="42">
        <v>1.9188143850645245</v>
      </c>
      <c r="Y84" s="5">
        <f t="shared" si="21"/>
        <v>38562.942145556735</v>
      </c>
      <c r="Z84" s="45">
        <v>4778</v>
      </c>
      <c r="AA84" s="48">
        <f t="shared" si="22"/>
        <v>0.35341130959983946</v>
      </c>
    </row>
    <row r="85" spans="2:29" x14ac:dyDescent="0.45">
      <c r="B85" s="72">
        <v>2012</v>
      </c>
      <c r="C85" s="73">
        <v>229.59399999999999</v>
      </c>
      <c r="D85" s="80">
        <v>10584</v>
      </c>
      <c r="E85" s="88">
        <v>400930</v>
      </c>
      <c r="F85" s="76">
        <v>5391.5</v>
      </c>
      <c r="G85" s="89">
        <v>57117</v>
      </c>
      <c r="H85" s="78">
        <v>14180.4</v>
      </c>
      <c r="I85" s="78">
        <v>25416.9</v>
      </c>
      <c r="J85" s="78">
        <v>39700.9</v>
      </c>
      <c r="K85" s="102">
        <f t="shared" si="15"/>
        <v>15792.783260886608</v>
      </c>
      <c r="L85" s="104">
        <f t="shared" si="23"/>
        <v>28306.930189813324</v>
      </c>
      <c r="M85" s="64">
        <f t="shared" si="16"/>
        <v>44215.093295120947</v>
      </c>
      <c r="N85" s="67">
        <f t="shared" si="17"/>
        <v>1.3397959183673469</v>
      </c>
      <c r="O85" s="67">
        <f t="shared" si="24"/>
        <v>2.4014455782312925</v>
      </c>
      <c r="P85" s="68">
        <f t="shared" si="18"/>
        <v>3.7510298563869995</v>
      </c>
      <c r="Q85" s="67"/>
      <c r="R85" s="67"/>
      <c r="S85" s="68"/>
      <c r="T85" s="67">
        <f t="shared" si="19"/>
        <v>1.4921374963044791</v>
      </c>
      <c r="U85" s="67">
        <f t="shared" si="25"/>
        <v>2.6745020965432089</v>
      </c>
      <c r="V85" s="68">
        <f t="shared" si="20"/>
        <v>4.1775409386924549</v>
      </c>
      <c r="W85" s="61">
        <f t="shared" si="26"/>
        <v>70603.173097082603</v>
      </c>
      <c r="X85" s="42">
        <v>1.963090049151442</v>
      </c>
      <c r="Y85" s="5">
        <f t="shared" si="21"/>
        <v>37880.763416477705</v>
      </c>
      <c r="Z85" s="45">
        <v>4814.6000000000004</v>
      </c>
      <c r="AA85" s="48">
        <f t="shared" si="22"/>
        <v>0.35718081957839742</v>
      </c>
    </row>
    <row r="86" spans="2:29" x14ac:dyDescent="0.45">
      <c r="B86" s="72">
        <v>2013</v>
      </c>
      <c r="C86" s="73">
        <v>232.95699999999999</v>
      </c>
      <c r="D86" s="80">
        <v>10650</v>
      </c>
      <c r="E86" s="88">
        <v>399150</v>
      </c>
      <c r="F86" s="76">
        <v>5391.7</v>
      </c>
      <c r="G86" s="90">
        <v>58859</v>
      </c>
      <c r="H86" s="91">
        <v>15085.6</v>
      </c>
      <c r="I86" s="78">
        <v>25612.3</v>
      </c>
      <c r="J86" s="78">
        <v>42188.1</v>
      </c>
      <c r="K86" s="102">
        <f t="shared" si="15"/>
        <v>16558.368797675106</v>
      </c>
      <c r="L86" s="104">
        <f t="shared" si="23"/>
        <v>28112.76377185489</v>
      </c>
      <c r="M86" s="64">
        <f t="shared" si="16"/>
        <v>46306.817009147606</v>
      </c>
      <c r="N86" s="67">
        <f t="shared" si="17"/>
        <v>1.4164882629107982</v>
      </c>
      <c r="O86" s="67">
        <f t="shared" si="24"/>
        <v>2.4049107981220659</v>
      </c>
      <c r="P86" s="68">
        <f t="shared" si="18"/>
        <v>3.9613239436619718</v>
      </c>
      <c r="Q86" s="67"/>
      <c r="R86" s="67"/>
      <c r="S86" s="68"/>
      <c r="T86" s="67">
        <f t="shared" si="19"/>
        <v>1.5547764129272403</v>
      </c>
      <c r="U86" s="67">
        <f t="shared" si="25"/>
        <v>2.6396961288126657</v>
      </c>
      <c r="V86" s="68">
        <f t="shared" si="20"/>
        <v>4.348057935131231</v>
      </c>
      <c r="W86" s="61">
        <f t="shared" si="26"/>
        <v>70431.57652976297</v>
      </c>
      <c r="X86" s="42">
        <v>1.9752582673368326</v>
      </c>
      <c r="Y86" s="5">
        <f t="shared" si="21"/>
        <v>37478.873239436616</v>
      </c>
      <c r="Z86" s="45">
        <v>4802.3</v>
      </c>
      <c r="AA86" s="48">
        <f t="shared" si="22"/>
        <v>0.35757950701738173</v>
      </c>
    </row>
    <row r="87" spans="2:29" x14ac:dyDescent="0.45">
      <c r="B87" s="72">
        <v>2014</v>
      </c>
      <c r="C87" s="73">
        <v>236.73599999999999</v>
      </c>
      <c r="D87" s="90">
        <v>10750</v>
      </c>
      <c r="E87" s="88">
        <v>415583</v>
      </c>
      <c r="F87" s="76">
        <v>5467.7</v>
      </c>
      <c r="G87" s="89">
        <v>59644</v>
      </c>
      <c r="H87" s="78">
        <v>15277.7</v>
      </c>
      <c r="I87" s="78">
        <v>27108.3</v>
      </c>
      <c r="J87" s="78">
        <v>44424.800000000003</v>
      </c>
      <c r="K87" s="102">
        <f t="shared" si="15"/>
        <v>16501.537113071103</v>
      </c>
      <c r="L87" s="104">
        <f t="shared" si="23"/>
        <v>29279.840455190588</v>
      </c>
      <c r="M87" s="64">
        <f t="shared" si="16"/>
        <v>47983.497904839154</v>
      </c>
      <c r="N87" s="67">
        <f t="shared" si="17"/>
        <v>1.4211813953488373</v>
      </c>
      <c r="O87" s="67">
        <f t="shared" si="24"/>
        <v>2.5217023255813951</v>
      </c>
      <c r="P87" s="68">
        <f t="shared" si="18"/>
        <v>4.1325395348837208</v>
      </c>
      <c r="Q87" s="67"/>
      <c r="R87" s="67"/>
      <c r="S87" s="68"/>
      <c r="T87" s="67">
        <f t="shared" si="19"/>
        <v>1.5350267081926605</v>
      </c>
      <c r="U87" s="67">
        <f t="shared" si="25"/>
        <v>2.7237060888549385</v>
      </c>
      <c r="V87" s="68">
        <f t="shared" si="20"/>
        <v>4.4635812004501538</v>
      </c>
      <c r="W87" s="61">
        <f t="shared" si="26"/>
        <v>70454.856082155879</v>
      </c>
      <c r="X87" s="42">
        <v>1.9660917753351501</v>
      </c>
      <c r="Y87" s="5">
        <f t="shared" si="21"/>
        <v>38658.883720930229</v>
      </c>
      <c r="Z87" s="45">
        <v>4853.8999999999996</v>
      </c>
      <c r="AA87" s="48">
        <f t="shared" si="22"/>
        <v>0.34390025391222923</v>
      </c>
    </row>
    <row r="88" spans="2:29" x14ac:dyDescent="0.45">
      <c r="B88" s="72">
        <v>2015</v>
      </c>
      <c r="C88" s="73">
        <v>237.017</v>
      </c>
      <c r="D88" s="90">
        <v>10598.692999999999</v>
      </c>
      <c r="E88" s="88">
        <v>432911.71804732259</v>
      </c>
      <c r="F88" s="76">
        <v>5509.4822550643685</v>
      </c>
      <c r="G88" s="89">
        <v>58645.976000000002</v>
      </c>
      <c r="H88" s="78">
        <v>15866.355</v>
      </c>
      <c r="I88" s="78">
        <v>27905</v>
      </c>
      <c r="J88" s="78">
        <v>45353.387999999999</v>
      </c>
      <c r="K88" s="102">
        <f t="shared" si="15"/>
        <v>17117.029468350371</v>
      </c>
      <c r="L88" s="104">
        <f t="shared" si="23"/>
        <v>30104.627516169727</v>
      </c>
      <c r="M88" s="64">
        <f t="shared" si="16"/>
        <v>48928.394636671634</v>
      </c>
      <c r="N88" s="67">
        <f t="shared" si="17"/>
        <v>1.4970105276188301</v>
      </c>
      <c r="O88" s="67">
        <f t="shared" si="24"/>
        <v>2.6328718078729145</v>
      </c>
      <c r="P88" s="68">
        <f t="shared" si="18"/>
        <v>4.279149136596371</v>
      </c>
      <c r="Q88" s="67"/>
      <c r="R88" s="67"/>
      <c r="S88" s="68"/>
      <c r="T88" s="67">
        <f t="shared" si="19"/>
        <v>1.6150132349668374</v>
      </c>
      <c r="U88" s="67">
        <f t="shared" si="25"/>
        <v>2.8404094274803251</v>
      </c>
      <c r="V88" s="68">
        <f t="shared" si="20"/>
        <v>4.6164555041524116</v>
      </c>
      <c r="W88" s="61">
        <f t="shared" si="26"/>
        <v>69539.876748910086</v>
      </c>
      <c r="X88" s="42">
        <v>1.9237185109830566</v>
      </c>
      <c r="Y88" s="5">
        <f t="shared" si="21"/>
        <v>40845.764477499499</v>
      </c>
      <c r="Z88" s="45">
        <v>4889.5999562768366</v>
      </c>
      <c r="AA88" s="48">
        <f t="shared" si="22"/>
        <v>0.34983836268196766</v>
      </c>
    </row>
    <row r="89" spans="2:29" x14ac:dyDescent="0.45">
      <c r="B89" s="72">
        <v>2016</v>
      </c>
      <c r="C89" s="92">
        <v>241.43199999999999</v>
      </c>
      <c r="D89" s="90">
        <v>10459.457</v>
      </c>
      <c r="E89" s="107">
        <v>436044</v>
      </c>
      <c r="F89" s="93">
        <v>5654.4260000000004</v>
      </c>
      <c r="G89" s="94">
        <v>58435.413999999997</v>
      </c>
      <c r="H89" s="91">
        <v>15905.710999999999</v>
      </c>
      <c r="I89" s="78">
        <v>29773.200000000001</v>
      </c>
      <c r="J89" s="78">
        <v>47408.754000000001</v>
      </c>
      <c r="K89" s="102">
        <f t="shared" si="15"/>
        <v>16845.696936197357</v>
      </c>
      <c r="L89" s="104">
        <f t="shared" si="23"/>
        <v>31532.718280923822</v>
      </c>
      <c r="M89" s="64">
        <f t="shared" si="16"/>
        <v>50210.487415918353</v>
      </c>
      <c r="N89" s="67">
        <f t="shared" si="17"/>
        <v>1.520701409260538</v>
      </c>
      <c r="O89" s="67">
        <f t="shared" si="24"/>
        <v>2.8465340026733701</v>
      </c>
      <c r="P89" s="68">
        <f t="shared" si="18"/>
        <v>4.5326209572829637</v>
      </c>
      <c r="Q89" s="67"/>
      <c r="R89" s="67"/>
      <c r="S89" s="68"/>
      <c r="T89" s="67">
        <f t="shared" si="19"/>
        <v>1.6105708868249426</v>
      </c>
      <c r="U89" s="67">
        <f t="shared" si="25"/>
        <v>3.014756720250757</v>
      </c>
      <c r="V89" s="68">
        <f t="shared" si="20"/>
        <v>4.8004870057707922</v>
      </c>
      <c r="W89" s="61">
        <f t="shared" si="26"/>
        <v>72315.450461246626</v>
      </c>
      <c r="X89" s="42">
        <v>1.8497822767509911</v>
      </c>
      <c r="Y89" s="5">
        <f t="shared" si="21"/>
        <v>41688.971043143058</v>
      </c>
      <c r="Z89" s="45">
        <v>5021.1540000000005</v>
      </c>
      <c r="AA89" s="48">
        <f t="shared" si="22"/>
        <v>0.33550156158923727</v>
      </c>
    </row>
    <row r="90" spans="2:29" x14ac:dyDescent="0.45">
      <c r="B90" s="72">
        <v>2017</v>
      </c>
      <c r="C90" s="92">
        <v>246.524</v>
      </c>
      <c r="D90" s="90">
        <v>10151.609</v>
      </c>
      <c r="E90" s="107">
        <v>431514</v>
      </c>
      <c r="F90" s="93">
        <v>5696.1589999999997</v>
      </c>
      <c r="G90" s="94">
        <v>56952.851000000002</v>
      </c>
      <c r="H90" s="91">
        <v>16033.786</v>
      </c>
      <c r="I90" s="78">
        <v>29417.055</v>
      </c>
      <c r="J90" s="78">
        <v>47544.392999999996</v>
      </c>
      <c r="K90" s="102">
        <f t="shared" si="15"/>
        <v>16630.588016582562</v>
      </c>
      <c r="L90" s="104">
        <f t="shared" si="23"/>
        <v>30512.002740098324</v>
      </c>
      <c r="M90" s="64">
        <f t="shared" si="16"/>
        <v>49314.067961334382</v>
      </c>
      <c r="N90" s="67">
        <f t="shared" si="17"/>
        <v>1.579432974615157</v>
      </c>
      <c r="O90" s="67">
        <f t="shared" si="24"/>
        <v>2.8977726585017214</v>
      </c>
      <c r="P90" s="68">
        <f t="shared" si="18"/>
        <v>4.6834342221021315</v>
      </c>
      <c r="Q90" s="67"/>
      <c r="R90" s="67"/>
      <c r="S90" s="68"/>
      <c r="T90" s="67">
        <f t="shared" si="19"/>
        <v>1.6382218835046307</v>
      </c>
      <c r="U90" s="67">
        <f t="shared" si="25"/>
        <v>3.0056321850160228</v>
      </c>
      <c r="V90" s="68">
        <f t="shared" si="20"/>
        <v>4.8577588007314292</v>
      </c>
      <c r="W90" s="61">
        <f t="shared" si="26"/>
        <v>70709.183804229586</v>
      </c>
      <c r="X90" s="42">
        <v>1.782184977631418</v>
      </c>
      <c r="Y90" s="5">
        <f t="shared" si="21"/>
        <v>42506.956286436958</v>
      </c>
      <c r="Z90" s="45">
        <v>5056.1270000000004</v>
      </c>
      <c r="AA90" s="48">
        <f t="shared" si="22"/>
        <v>0.33723821019231437</v>
      </c>
    </row>
    <row r="91" spans="2:29" x14ac:dyDescent="0.45">
      <c r="B91" s="72">
        <v>2018</v>
      </c>
      <c r="C91" s="92">
        <v>251.10723300000001</v>
      </c>
      <c r="D91" s="90">
        <v>9952.5480000000007</v>
      </c>
      <c r="E91" s="107">
        <v>435890</v>
      </c>
      <c r="F91" s="93">
        <v>5718.6170000000002</v>
      </c>
      <c r="G91" s="94">
        <v>55792.673000000003</v>
      </c>
      <c r="H91" s="91">
        <v>16089.754999999999</v>
      </c>
      <c r="I91" s="78">
        <v>30423.651000000002</v>
      </c>
      <c r="J91" s="78">
        <v>49482.231</v>
      </c>
      <c r="K91" s="102">
        <f t="shared" si="15"/>
        <v>16384.037625471345</v>
      </c>
      <c r="L91" s="104">
        <f t="shared" si="23"/>
        <v>30980.101479992012</v>
      </c>
      <c r="M91" s="64">
        <f t="shared" si="16"/>
        <v>50387.264100433138</v>
      </c>
      <c r="N91" s="67">
        <f t="shared" si="17"/>
        <v>1.6166468124544586</v>
      </c>
      <c r="O91" s="67">
        <f t="shared" si="24"/>
        <v>3.0568705621917123</v>
      </c>
      <c r="P91" s="68">
        <f t="shared" si="18"/>
        <v>4.9718153582379099</v>
      </c>
      <c r="Q91" s="67"/>
      <c r="R91" s="67"/>
      <c r="S91" s="68"/>
      <c r="T91" s="67">
        <f t="shared" si="19"/>
        <v>1.6462153837862767</v>
      </c>
      <c r="U91" s="67">
        <f t="shared" si="25"/>
        <v>3.1127809160018129</v>
      </c>
      <c r="V91" s="68">
        <f t="shared" si="20"/>
        <v>5.0627501721602481</v>
      </c>
      <c r="W91" s="61">
        <f t="shared" si="26"/>
        <v>71073.209938268861</v>
      </c>
      <c r="X91" s="42">
        <v>1.7403767379420585</v>
      </c>
      <c r="Y91" s="5">
        <f t="shared" si="21"/>
        <v>43796.824692530994</v>
      </c>
      <c r="Z91" s="45">
        <v>5067.0370000000003</v>
      </c>
      <c r="AA91" s="48">
        <f t="shared" si="22"/>
        <v>0.32516227896029992</v>
      </c>
    </row>
    <row r="92" spans="2:29" ht="14.65" thickBot="1" x14ac:dyDescent="0.5">
      <c r="B92" s="82">
        <v>2019</v>
      </c>
      <c r="C92" s="95">
        <v>255.7</v>
      </c>
      <c r="D92" s="96">
        <v>9969</v>
      </c>
      <c r="E92" s="108">
        <v>448271</v>
      </c>
      <c r="F92" s="97">
        <v>5892.4</v>
      </c>
      <c r="G92" s="98">
        <v>56099</v>
      </c>
      <c r="H92" s="99">
        <v>16273.7</v>
      </c>
      <c r="I92" s="99">
        <v>31553.7</v>
      </c>
      <c r="J92" s="101">
        <v>51786.5</v>
      </c>
      <c r="K92" s="103">
        <f t="shared" si="15"/>
        <v>16273.7</v>
      </c>
      <c r="L92" s="47">
        <f t="shared" si="23"/>
        <v>31553.7</v>
      </c>
      <c r="M92" s="56">
        <f t="shared" si="16"/>
        <v>51786.5</v>
      </c>
      <c r="N92" s="69">
        <f t="shared" si="17"/>
        <v>1.6324305346574381</v>
      </c>
      <c r="O92" s="69">
        <f t="shared" si="24"/>
        <v>3.1651820643996391</v>
      </c>
      <c r="P92" s="70">
        <f t="shared" si="18"/>
        <v>5.1947537365834089</v>
      </c>
      <c r="Q92" s="69"/>
      <c r="R92" s="69"/>
      <c r="S92" s="70"/>
      <c r="T92" s="69">
        <f t="shared" si="19"/>
        <v>1.6324305346574381</v>
      </c>
      <c r="U92" s="69">
        <f t="shared" si="25"/>
        <v>3.1651820643996391</v>
      </c>
      <c r="V92" s="70">
        <f t="shared" si="20"/>
        <v>5.1947537365834089</v>
      </c>
      <c r="W92" s="57">
        <f t="shared" si="26"/>
        <v>70389.786535377047</v>
      </c>
      <c r="X92" s="46">
        <f>D92/F92</f>
        <v>1.6918403367049082</v>
      </c>
      <c r="Y92" s="4">
        <f t="shared" si="21"/>
        <v>44966.496138027891</v>
      </c>
      <c r="Z92" s="63">
        <v>5120.1869999999999</v>
      </c>
      <c r="AA92" s="49">
        <f t="shared" si="22"/>
        <v>0.3142459907504852</v>
      </c>
    </row>
    <row r="93" spans="2:29" x14ac:dyDescent="0.45">
      <c r="B93" s="33"/>
      <c r="C93" s="50" t="s">
        <v>35</v>
      </c>
      <c r="D93" s="9"/>
      <c r="E93" s="9"/>
      <c r="F93" s="9"/>
      <c r="G93" s="9"/>
      <c r="H93" s="8"/>
      <c r="I93" s="9"/>
      <c r="J93" s="9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</row>
    <row r="94" spans="2:29" x14ac:dyDescent="0.45">
      <c r="C94" s="2" t="s">
        <v>54</v>
      </c>
      <c r="D94" s="2"/>
      <c r="E94" s="2"/>
      <c r="F94" s="2"/>
      <c r="G94" s="65" t="s">
        <v>53</v>
      </c>
      <c r="H94" s="66"/>
      <c r="I94" s="60"/>
      <c r="J94" s="60"/>
      <c r="K94" s="60"/>
      <c r="L94" s="60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2:29" x14ac:dyDescent="0.45">
      <c r="C95" s="58" t="s">
        <v>18</v>
      </c>
      <c r="E95" s="60" t="s">
        <v>34</v>
      </c>
      <c r="F95" s="65"/>
      <c r="G95" s="65"/>
      <c r="H95" s="66"/>
      <c r="I95" s="66"/>
      <c r="J95" s="60"/>
      <c r="K95" s="60"/>
      <c r="L95" s="60"/>
      <c r="N95" s="2" t="s">
        <v>36</v>
      </c>
      <c r="O95" s="2"/>
      <c r="Q95" s="2"/>
      <c r="R95" s="2"/>
      <c r="S95" s="2"/>
      <c r="T95" s="2"/>
      <c r="U95" s="59"/>
      <c r="V95" s="60"/>
      <c r="W95" s="2"/>
      <c r="X95" s="2"/>
      <c r="Y95" s="2"/>
      <c r="Z95" s="2"/>
      <c r="AA95" s="2"/>
      <c r="AB95" s="2"/>
      <c r="AC95" s="2"/>
    </row>
    <row r="96" spans="2:29" x14ac:dyDescent="0.45">
      <c r="C96" s="58" t="s">
        <v>56</v>
      </c>
      <c r="E96" s="60"/>
      <c r="F96" s="65"/>
      <c r="G96" s="65"/>
      <c r="H96" s="66"/>
      <c r="I96" s="66"/>
      <c r="J96" s="60"/>
      <c r="K96" s="60"/>
      <c r="L96" s="60"/>
      <c r="N96" s="2"/>
      <c r="O96" s="2"/>
      <c r="Q96" s="2"/>
      <c r="R96" s="2"/>
      <c r="S96" s="2"/>
      <c r="T96" s="2"/>
      <c r="U96" s="59"/>
      <c r="V96" s="60"/>
      <c r="W96" s="2"/>
      <c r="X96" s="2"/>
      <c r="Y96" s="2"/>
      <c r="Z96" s="2"/>
      <c r="AA96" s="2"/>
      <c r="AB96" s="2"/>
      <c r="AC96" s="2"/>
    </row>
    <row r="97" spans="3:29" x14ac:dyDescent="0.45">
      <c r="C97" s="2" t="s">
        <v>57</v>
      </c>
      <c r="D97" s="2"/>
      <c r="E97" s="2"/>
      <c r="F97" s="2"/>
      <c r="G97" s="2"/>
      <c r="H97" s="2" t="s">
        <v>13</v>
      </c>
      <c r="I97" s="2"/>
      <c r="J97" s="6"/>
      <c r="K97" s="6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3:29" x14ac:dyDescent="0.45">
      <c r="C98" s="2"/>
      <c r="D98" s="2" t="s">
        <v>39</v>
      </c>
      <c r="E98" s="2"/>
      <c r="F98" s="2"/>
      <c r="G98" s="2"/>
      <c r="H98" s="2" t="s">
        <v>38</v>
      </c>
      <c r="I98" s="6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3:29" x14ac:dyDescent="0.45">
      <c r="C99" s="2" t="s">
        <v>58</v>
      </c>
      <c r="D99" s="2"/>
      <c r="E99" s="2"/>
      <c r="F99" s="2"/>
      <c r="G99" s="2"/>
      <c r="H99" s="6"/>
      <c r="I99" s="6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3:29" x14ac:dyDescent="0.45">
      <c r="C100" s="2" t="s">
        <v>59</v>
      </c>
      <c r="D100" s="2"/>
      <c r="E100" s="2"/>
      <c r="F100" s="2"/>
      <c r="G100" s="2"/>
      <c r="H100" s="6"/>
      <c r="I100" s="6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3:29" x14ac:dyDescent="0.45">
      <c r="C101" s="2" t="s">
        <v>60</v>
      </c>
      <c r="D101" s="2"/>
      <c r="E101" s="2"/>
      <c r="F101" s="2"/>
      <c r="G101" s="2"/>
      <c r="H101" s="6"/>
      <c r="I101" s="6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3:29" x14ac:dyDescent="0.45">
      <c r="C102" s="2" t="s">
        <v>61</v>
      </c>
      <c r="D102" s="2"/>
      <c r="E102" s="2"/>
      <c r="F102" s="2"/>
      <c r="G102" s="2"/>
      <c r="H102" s="6"/>
      <c r="I102" s="6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3:29" x14ac:dyDescent="0.45">
      <c r="C103" s="2" t="s">
        <v>62</v>
      </c>
      <c r="D103" s="2"/>
      <c r="E103" s="2"/>
      <c r="F103" s="2"/>
      <c r="G103" s="2"/>
      <c r="H103" s="6"/>
      <c r="I103" s="6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3:29" x14ac:dyDescent="0.45">
      <c r="C104" s="2" t="s">
        <v>63</v>
      </c>
      <c r="D104" s="2"/>
      <c r="E104" s="2"/>
      <c r="F104" s="2"/>
      <c r="G104" s="2"/>
      <c r="H104" s="6"/>
      <c r="I104" s="6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3:29" x14ac:dyDescent="0.45">
      <c r="C105" s="2"/>
      <c r="D105" s="2"/>
      <c r="E105" s="2"/>
      <c r="F105" s="2"/>
      <c r="G105" s="2"/>
      <c r="H105" s="6"/>
      <c r="I105" s="6"/>
      <c r="J105" s="6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8" spans="3:29" x14ac:dyDescent="0.45">
      <c r="H108" s="7"/>
      <c r="I108" s="7"/>
      <c r="J108" s="7"/>
    </row>
    <row r="109" spans="3:29" x14ac:dyDescent="0.45">
      <c r="H109" s="7"/>
      <c r="I109" s="7"/>
      <c r="J109" s="7"/>
    </row>
    <row r="110" spans="3:29" x14ac:dyDescent="0.45">
      <c r="H110" s="7"/>
      <c r="I110" s="7"/>
      <c r="W110" s="2"/>
    </row>
    <row r="111" spans="3:29" x14ac:dyDescent="0.45">
      <c r="H111" s="7"/>
      <c r="I111" s="7"/>
      <c r="W111" s="2"/>
    </row>
    <row r="112" spans="3:29" x14ac:dyDescent="0.45">
      <c r="H112" s="7"/>
      <c r="I112" s="7"/>
      <c r="W112" s="2"/>
    </row>
    <row r="113" spans="8:23" x14ac:dyDescent="0.45">
      <c r="H113" s="7"/>
      <c r="I113" s="7"/>
      <c r="W113" s="2"/>
    </row>
    <row r="114" spans="8:23" x14ac:dyDescent="0.45">
      <c r="W114" s="2"/>
    </row>
    <row r="115" spans="8:23" x14ac:dyDescent="0.45">
      <c r="J115" s="7"/>
    </row>
    <row r="116" spans="8:23" x14ac:dyDescent="0.45">
      <c r="J116" s="7"/>
    </row>
  </sheetData>
  <mergeCells count="9">
    <mergeCell ref="T1:AA1"/>
    <mergeCell ref="A1:S1"/>
    <mergeCell ref="W2:AA2"/>
    <mergeCell ref="B2:G2"/>
    <mergeCell ref="H2:J2"/>
    <mergeCell ref="K2:M2"/>
    <mergeCell ref="N2:P2"/>
    <mergeCell ref="T2:V2"/>
    <mergeCell ref="Q2:S2"/>
  </mergeCells>
  <hyperlinks>
    <hyperlink ref="G94:L94" r:id="rId1" display="https://www.bls.gov/cpi/tables/supplemental-files/historical-cpi-u-202007.pdf" xr:uid="{6DD013B9-1C98-4F59-8932-8E4BE4231A7A}"/>
    <hyperlink ref="T1:AA1" r:id="rId2" display="U.S. transit financial data, 1932-2019.xlsx " xr:uid="{A9679717-CFA7-4491-81BC-D64E95DC97E3}"/>
  </hyperlinks>
  <pageMargins left="0.7" right="0.7" top="0.75" bottom="0.75" header="0.3" footer="0.3"/>
  <pageSetup paperSize="261" orientation="portrait" horizontalDpi="1200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6CB0B-D134-4169-ADFD-41C716A4BD95}">
  <sheetPr codeName="Sheet2"/>
  <dimension ref="I22:U25"/>
  <sheetViews>
    <sheetView showGridLines="0" topLeftCell="A42" zoomScaleNormal="100" workbookViewId="0">
      <selection activeCell="K26" sqref="K26"/>
    </sheetView>
  </sheetViews>
  <sheetFormatPr defaultRowHeight="14.25" x14ac:dyDescent="0.45"/>
  <sheetData>
    <row r="22" spans="9:21" ht="15.75" x14ac:dyDescent="0.45">
      <c r="U22" s="55" t="s">
        <v>37</v>
      </c>
    </row>
    <row r="25" spans="9:21" ht="15.75" x14ac:dyDescent="0.45">
      <c r="I25" s="55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EADE8-B1B3-4792-B9D1-C55D2CB004AB}">
  <dimension ref="B1:AC52"/>
  <sheetViews>
    <sheetView showGridLines="0" topLeftCell="A31" workbookViewId="0">
      <selection activeCell="Q51" sqref="Q51"/>
    </sheetView>
  </sheetViews>
  <sheetFormatPr defaultRowHeight="14.25" x14ac:dyDescent="0.45"/>
  <cols>
    <col min="6" max="6" width="10.73046875" customWidth="1"/>
    <col min="7" max="7" width="10.46484375" customWidth="1"/>
    <col min="8" max="8" width="10.1328125" customWidth="1"/>
  </cols>
  <sheetData>
    <row r="1" spans="2:24" x14ac:dyDescent="0.45">
      <c r="E1" s="120" t="s">
        <v>25</v>
      </c>
      <c r="F1" s="120"/>
      <c r="G1" s="120"/>
      <c r="T1" s="30">
        <v>-62.361062967318873</v>
      </c>
      <c r="U1" s="15">
        <v>-202.64463359489235</v>
      </c>
    </row>
    <row r="2" spans="2:24" x14ac:dyDescent="0.45">
      <c r="E2" s="19">
        <v>-0.4</v>
      </c>
      <c r="F2" s="19"/>
      <c r="G2" s="19">
        <v>-0.42</v>
      </c>
      <c r="T2" s="30">
        <v>-419.88897800969829</v>
      </c>
      <c r="U2" s="15">
        <v>-205.96076062332685</v>
      </c>
    </row>
    <row r="3" spans="2:24" x14ac:dyDescent="0.45">
      <c r="T3" s="30">
        <v>-512.94540647811664</v>
      </c>
      <c r="U3" s="15">
        <v>-235.8098418902114</v>
      </c>
    </row>
    <row r="4" spans="2:24" x14ac:dyDescent="0.45">
      <c r="D4" s="16"/>
      <c r="E4" s="16" t="s">
        <v>23</v>
      </c>
      <c r="F4" s="16"/>
      <c r="G4" s="16"/>
      <c r="T4" s="30">
        <v>-436.61767349785828</v>
      </c>
      <c r="U4" s="15">
        <v>-270.61809682804653</v>
      </c>
    </row>
    <row r="5" spans="2:24" x14ac:dyDescent="0.45">
      <c r="D5" s="22" t="s">
        <v>18</v>
      </c>
      <c r="E5" s="22" t="s">
        <v>24</v>
      </c>
      <c r="F5" s="22" t="s">
        <v>28</v>
      </c>
      <c r="G5" s="22" t="s">
        <v>27</v>
      </c>
      <c r="H5" s="24" t="s">
        <v>28</v>
      </c>
      <c r="I5" s="120" t="s">
        <v>26</v>
      </c>
      <c r="J5" s="120"/>
      <c r="K5" s="25" t="s">
        <v>32</v>
      </c>
      <c r="R5" s="14"/>
      <c r="T5" s="30">
        <v>-191.59969985709719</v>
      </c>
      <c r="U5" s="15">
        <v>-183.92022912743272</v>
      </c>
      <c r="X5" s="27">
        <v>3007.6</v>
      </c>
    </row>
    <row r="6" spans="2:24" x14ac:dyDescent="0.45">
      <c r="D6" s="23"/>
      <c r="E6" s="23" t="s">
        <v>33</v>
      </c>
      <c r="F6" s="23"/>
      <c r="G6" s="23"/>
      <c r="H6" s="23"/>
      <c r="I6" s="22" t="s">
        <v>16</v>
      </c>
      <c r="J6" s="22" t="s">
        <v>17</v>
      </c>
      <c r="K6" s="23"/>
      <c r="L6">
        <v>0.4</v>
      </c>
      <c r="R6" s="14"/>
      <c r="T6" s="30">
        <v>-148.02432462675208</v>
      </c>
      <c r="U6" s="15">
        <v>-145.18699080694614</v>
      </c>
      <c r="X6" s="27">
        <v>2913.4</v>
      </c>
    </row>
    <row r="7" spans="2:24" x14ac:dyDescent="0.45">
      <c r="C7" s="16">
        <v>1950</v>
      </c>
      <c r="D7" s="10">
        <v>17301</v>
      </c>
      <c r="E7">
        <v>12030.4</v>
      </c>
      <c r="F7" s="13"/>
      <c r="G7" s="53">
        <v>0.3312721472219603</v>
      </c>
      <c r="H7" s="26"/>
      <c r="I7" s="29"/>
      <c r="J7" s="29"/>
      <c r="K7" s="26"/>
      <c r="L7" t="s">
        <v>6</v>
      </c>
      <c r="M7" t="s">
        <v>17</v>
      </c>
      <c r="N7" s="31">
        <v>17301</v>
      </c>
      <c r="R7" s="14"/>
      <c r="T7" s="30">
        <v>18.877390016464833</v>
      </c>
      <c r="U7" s="15">
        <v>-135.89094904081767</v>
      </c>
      <c r="X7" s="27">
        <v>2814.5</v>
      </c>
    </row>
    <row r="8" spans="2:24" x14ac:dyDescent="0.45">
      <c r="C8" s="16">
        <v>1951</v>
      </c>
      <c r="D8" s="10">
        <v>16175</v>
      </c>
      <c r="E8">
        <v>11653.6</v>
      </c>
      <c r="F8" s="13">
        <f t="shared" ref="F8:F40" si="0">X6/X5-1</f>
        <v>-3.1320654342332666E-2</v>
      </c>
      <c r="G8" s="53">
        <v>0.33431306622280343</v>
      </c>
      <c r="H8" s="13">
        <f t="shared" ref="H8:H15" si="1">(G8/G7)-1</f>
        <v>9.1795190943282368E-3</v>
      </c>
      <c r="I8" s="30">
        <f>D8*(H8*$G$2)</f>
        <v>-62.361062967318873</v>
      </c>
      <c r="J8" s="15">
        <f>D8*(-F8*$E$2)</f>
        <v>-202.64463359489235</v>
      </c>
      <c r="K8" s="15">
        <f>D8+I8+J8</f>
        <v>15909.994303437788</v>
      </c>
      <c r="L8" s="30">
        <v>-59.391488540303698</v>
      </c>
      <c r="M8" s="15">
        <v>-202.64463359489235</v>
      </c>
      <c r="N8" s="32">
        <f>D8-L8</f>
        <v>16234.391488540303</v>
      </c>
      <c r="R8" s="14"/>
      <c r="T8" s="30">
        <v>-33.799262213894337</v>
      </c>
      <c r="U8" s="15">
        <v>-151.06267744048904</v>
      </c>
      <c r="V8" s="30">
        <v>-59.391488540303698</v>
      </c>
      <c r="X8" s="27">
        <v>2695.5</v>
      </c>
    </row>
    <row r="9" spans="2:24" x14ac:dyDescent="0.45">
      <c r="C9" s="16">
        <v>1952</v>
      </c>
      <c r="D9" s="10">
        <v>15168</v>
      </c>
      <c r="E9">
        <v>11258</v>
      </c>
      <c r="F9" s="13">
        <f t="shared" si="0"/>
        <v>-3.3946591611175969E-2</v>
      </c>
      <c r="G9" s="53">
        <v>0.35634792213995697</v>
      </c>
      <c r="H9" s="13">
        <f t="shared" si="1"/>
        <v>6.5910842690391158E-2</v>
      </c>
      <c r="I9" s="30">
        <f t="shared" ref="I9:I40" si="2">D9*(H9*$G$2)</f>
        <v>-419.88897800969829</v>
      </c>
      <c r="J9" s="15">
        <f t="shared" ref="J9:J40" si="3">D9*(-F9*$E$2)</f>
        <v>-205.96076062332685</v>
      </c>
      <c r="K9" s="15">
        <f>K8+I9+J9</f>
        <v>15284.144564804763</v>
      </c>
      <c r="L9" s="30">
        <v>-399.89426477114125</v>
      </c>
      <c r="M9" s="15">
        <v>-205.96076062332685</v>
      </c>
      <c r="N9" s="32">
        <f>D9-SUM($L$8:L9)</f>
        <v>15627.285753311446</v>
      </c>
      <c r="R9" s="14"/>
      <c r="T9" s="30">
        <v>-127.83119519125417</v>
      </c>
      <c r="U9" s="15">
        <v>-73.419645615629264</v>
      </c>
      <c r="V9" s="30">
        <v>-399.89426477114125</v>
      </c>
      <c r="X9" s="27">
        <v>2548.8000000000002</v>
      </c>
    </row>
    <row r="10" spans="2:24" x14ac:dyDescent="0.45">
      <c r="C10" s="16">
        <v>1953</v>
      </c>
      <c r="D10" s="10">
        <v>13943</v>
      </c>
      <c r="E10">
        <v>10782</v>
      </c>
      <c r="F10" s="13">
        <f t="shared" si="0"/>
        <v>-4.2281044590513406E-2</v>
      </c>
      <c r="G10" s="53">
        <v>0.38756123446423518</v>
      </c>
      <c r="H10" s="13">
        <f t="shared" si="1"/>
        <v>8.7592238890673357E-2</v>
      </c>
      <c r="I10" s="30">
        <f t="shared" si="2"/>
        <v>-512.94540647811664</v>
      </c>
      <c r="J10" s="15">
        <f t="shared" si="3"/>
        <v>-235.8098418902114</v>
      </c>
      <c r="K10" s="15">
        <f t="shared" ref="K10:K27" si="4">K9+I10+J10</f>
        <v>14535.389316436434</v>
      </c>
      <c r="L10" s="30">
        <v>-488.51943474106344</v>
      </c>
      <c r="M10" s="15">
        <v>-235.8098418902114</v>
      </c>
      <c r="N10" s="32">
        <f>D10-SUM($L$8:L10)</f>
        <v>14890.805188052509</v>
      </c>
      <c r="R10" s="14"/>
      <c r="T10" s="30">
        <v>-96.899462496203896</v>
      </c>
      <c r="U10" s="15">
        <v>-28.025290657279136</v>
      </c>
      <c r="V10" s="30">
        <v>-488.51943474106344</v>
      </c>
      <c r="X10" s="27">
        <v>2447.5</v>
      </c>
    </row>
    <row r="11" spans="2:24" x14ac:dyDescent="0.45">
      <c r="C11" s="16">
        <v>1954</v>
      </c>
      <c r="D11" s="10">
        <v>12431</v>
      </c>
      <c r="E11">
        <v>10195.200000000001</v>
      </c>
      <c r="F11" s="13">
        <f t="shared" si="0"/>
        <v>-5.4424040066777923E-2</v>
      </c>
      <c r="G11" s="53">
        <v>0.4199717758009342</v>
      </c>
      <c r="H11" s="13">
        <f t="shared" si="1"/>
        <v>8.3626891583992835E-2</v>
      </c>
      <c r="I11" s="30">
        <f t="shared" si="2"/>
        <v>-436.61767349785828</v>
      </c>
      <c r="J11" s="15">
        <f t="shared" si="3"/>
        <v>-270.61809682804653</v>
      </c>
      <c r="K11" s="15">
        <f t="shared" si="4"/>
        <v>13828.15354611053</v>
      </c>
      <c r="L11" s="30">
        <v>-415.82635571224603</v>
      </c>
      <c r="M11" s="15">
        <v>-270.61809682804653</v>
      </c>
      <c r="N11" s="32">
        <f>D11-SUM($L$8:L11)</f>
        <v>13794.631543764754</v>
      </c>
      <c r="R11" s="14"/>
      <c r="T11" s="30">
        <v>-134.48092281034778</v>
      </c>
      <c r="U11" s="15">
        <v>-108.94401717379183</v>
      </c>
      <c r="V11" s="30">
        <v>-415.82635571224603</v>
      </c>
      <c r="X11" s="27">
        <v>2366.6</v>
      </c>
    </row>
    <row r="12" spans="2:24" x14ac:dyDescent="0.45">
      <c r="C12" s="16">
        <v>1955</v>
      </c>
      <c r="D12" s="10">
        <v>11569</v>
      </c>
      <c r="E12">
        <v>9790</v>
      </c>
      <c r="F12" s="13">
        <f t="shared" si="0"/>
        <v>-3.9744193345888301E-2</v>
      </c>
      <c r="G12" s="53">
        <v>0.43653213748011604</v>
      </c>
      <c r="H12" s="13">
        <f t="shared" si="1"/>
        <v>3.9432082424109005E-2</v>
      </c>
      <c r="I12" s="30">
        <f t="shared" si="2"/>
        <v>-191.59969985709719</v>
      </c>
      <c r="J12" s="15">
        <f t="shared" si="3"/>
        <v>-183.92022912743272</v>
      </c>
      <c r="K12" s="15">
        <f t="shared" si="4"/>
        <v>13452.633617126001</v>
      </c>
      <c r="L12" s="30">
        <v>-182.47590462580683</v>
      </c>
      <c r="M12" s="15">
        <v>-183.92022912743272</v>
      </c>
      <c r="N12" s="32">
        <f>D12-SUM($L$8:L12)</f>
        <v>13115.107448390561</v>
      </c>
      <c r="R12" s="14"/>
      <c r="T12" s="30">
        <v>-67.905234209666446</v>
      </c>
      <c r="U12" s="15">
        <v>-49.731163641615311</v>
      </c>
      <c r="V12" s="30">
        <v>-182.47590462580683</v>
      </c>
      <c r="X12" s="27">
        <v>2289.5</v>
      </c>
    </row>
    <row r="13" spans="2:24" x14ac:dyDescent="0.45">
      <c r="C13" s="16">
        <v>1956</v>
      </c>
      <c r="D13" s="10">
        <v>10981</v>
      </c>
      <c r="E13">
        <v>9466.4</v>
      </c>
      <c r="F13" s="13">
        <f t="shared" si="0"/>
        <v>-3.305413687436165E-2</v>
      </c>
      <c r="G13" s="53">
        <v>0.45054278245311413</v>
      </c>
      <c r="H13" s="13">
        <f t="shared" si="1"/>
        <v>3.209533450131441E-2</v>
      </c>
      <c r="I13" s="30">
        <f t="shared" si="2"/>
        <v>-148.02432462675208</v>
      </c>
      <c r="J13" s="15">
        <f t="shared" si="3"/>
        <v>-145.18699080694614</v>
      </c>
      <c r="K13" s="15">
        <f t="shared" si="4"/>
        <v>13159.422301692302</v>
      </c>
      <c r="L13" s="30">
        <v>-140.97554726357441</v>
      </c>
      <c r="M13" s="15">
        <v>-145.18699080694614</v>
      </c>
      <c r="N13" s="32">
        <f>D13-SUM($L$8:L13)</f>
        <v>12668.082995654135</v>
      </c>
      <c r="R13" s="14"/>
      <c r="T13" s="30">
        <v>-38.500843010486811</v>
      </c>
      <c r="U13" s="15">
        <v>-42.17641887271656</v>
      </c>
      <c r="V13" s="30">
        <v>-140.97554726357441</v>
      </c>
      <c r="X13" s="27">
        <v>2201</v>
      </c>
    </row>
    <row r="14" spans="2:24" x14ac:dyDescent="0.45">
      <c r="C14" s="16">
        <v>1957</v>
      </c>
      <c r="D14" s="10">
        <v>10428</v>
      </c>
      <c r="E14">
        <v>9158</v>
      </c>
      <c r="F14" s="13">
        <f t="shared" si="0"/>
        <v>-3.2578382489647506E-2</v>
      </c>
      <c r="G14" s="53">
        <v>0.44860087882746552</v>
      </c>
      <c r="H14" s="13">
        <f t="shared" si="1"/>
        <v>-4.3101425686487005E-3</v>
      </c>
      <c r="I14" s="30">
        <f t="shared" si="2"/>
        <v>18.877390016464833</v>
      </c>
      <c r="J14" s="15">
        <f t="shared" si="3"/>
        <v>-135.89094904081767</v>
      </c>
      <c r="K14" s="15">
        <f t="shared" si="4"/>
        <v>13042.408742667951</v>
      </c>
      <c r="L14" s="30">
        <v>17.978466682347459</v>
      </c>
      <c r="M14" s="15">
        <v>-135.89094904081767</v>
      </c>
      <c r="N14" s="32">
        <f>D14-SUM($L$8:L14)</f>
        <v>12097.104528971788</v>
      </c>
      <c r="R14" s="14"/>
      <c r="T14" s="30">
        <v>-10.380285698180927</v>
      </c>
      <c r="U14" s="15">
        <v>-9.7215610624725102</v>
      </c>
      <c r="V14" s="30">
        <v>17.978466682347459</v>
      </c>
      <c r="X14" s="27">
        <v>2158.9</v>
      </c>
    </row>
    <row r="15" spans="2:24" x14ac:dyDescent="0.45">
      <c r="B15" s="17"/>
      <c r="C15" s="18">
        <v>1958</v>
      </c>
      <c r="D15" s="10">
        <v>9770</v>
      </c>
      <c r="E15">
        <v>8804</v>
      </c>
      <c r="F15" s="13">
        <f t="shared" si="0"/>
        <v>-3.8654728106573444E-2</v>
      </c>
      <c r="G15" s="53">
        <v>0.45229595577167592</v>
      </c>
      <c r="H15" s="13">
        <f t="shared" si="1"/>
        <v>8.2368918979125461E-3</v>
      </c>
      <c r="I15" s="30">
        <f t="shared" si="2"/>
        <v>-33.799262213894337</v>
      </c>
      <c r="J15" s="15">
        <f t="shared" si="3"/>
        <v>-151.06267744048904</v>
      </c>
      <c r="K15" s="15">
        <f t="shared" si="4"/>
        <v>12857.546803013569</v>
      </c>
      <c r="L15" s="30">
        <v>-32.189773537040494</v>
      </c>
      <c r="M15" s="15">
        <v>-151.06267744048904</v>
      </c>
      <c r="N15" s="32">
        <f>D15-SUM($L$8:L15)</f>
        <v>11471.294302508828</v>
      </c>
      <c r="R15" s="14"/>
      <c r="T15" s="30">
        <v>-12.583004524887041</v>
      </c>
      <c r="U15" s="15">
        <v>-12.446234745510379</v>
      </c>
      <c r="V15" s="30">
        <v>-32.189773537040494</v>
      </c>
      <c r="X15" s="27">
        <v>2142.8000000000002</v>
      </c>
    </row>
    <row r="16" spans="2:24" x14ac:dyDescent="0.45">
      <c r="B16" s="17"/>
      <c r="C16" s="18">
        <v>1959</v>
      </c>
      <c r="D16" s="10">
        <v>9596</v>
      </c>
      <c r="E16">
        <v>8635.6</v>
      </c>
      <c r="F16" s="13">
        <f t="shared" si="0"/>
        <v>-1.9127669241253975E-2</v>
      </c>
      <c r="G16" s="53">
        <v>0.46664159894801527</v>
      </c>
      <c r="H16" s="13">
        <f>(G16/G15)-1</f>
        <v>3.1717381049458648E-2</v>
      </c>
      <c r="I16" s="30">
        <f t="shared" si="2"/>
        <v>-127.83119519125417</v>
      </c>
      <c r="J16" s="15">
        <f t="shared" si="3"/>
        <v>-73.419645615629264</v>
      </c>
      <c r="K16" s="15">
        <f t="shared" si="4"/>
        <v>12656.295962206685</v>
      </c>
      <c r="L16" s="30">
        <v>-121.74399542024207</v>
      </c>
      <c r="M16" s="15">
        <v>-73.419645615629264</v>
      </c>
      <c r="N16" s="32">
        <f>D16-SUM($L$8:L16)</f>
        <v>11419.03829792907</v>
      </c>
      <c r="R16" s="14"/>
      <c r="T16" s="30">
        <v>-89.031773002015129</v>
      </c>
      <c r="U16" s="15">
        <v>-39.605975500448245</v>
      </c>
      <c r="V16" s="30">
        <v>-121.74399542024207</v>
      </c>
      <c r="X16" s="27">
        <v>2077.1</v>
      </c>
    </row>
    <row r="17" spans="2:24" x14ac:dyDescent="0.45">
      <c r="B17" s="17"/>
      <c r="C17" s="18">
        <v>1960</v>
      </c>
      <c r="D17" s="10">
        <v>9395</v>
      </c>
      <c r="E17">
        <v>8571.2000000000007</v>
      </c>
      <c r="F17" s="13">
        <f t="shared" si="0"/>
        <v>-7.4575015053962579E-3</v>
      </c>
      <c r="G17" s="53">
        <v>0.47810091624354523</v>
      </c>
      <c r="H17" s="13">
        <f t="shared" ref="H17:H40" si="5">(G17/G16)-1</f>
        <v>2.455699903601305E-2</v>
      </c>
      <c r="I17" s="30">
        <f t="shared" si="2"/>
        <v>-96.899462496203896</v>
      </c>
      <c r="J17" s="15">
        <f t="shared" si="3"/>
        <v>-28.025290657279136</v>
      </c>
      <c r="K17" s="15">
        <f t="shared" si="4"/>
        <v>12531.371209053203</v>
      </c>
      <c r="L17" s="30">
        <v>-92.285202377337882</v>
      </c>
      <c r="M17" s="15">
        <v>-28.025290657279136</v>
      </c>
      <c r="N17" s="32">
        <f>D17-SUM($L$8:L17)</f>
        <v>11310.323500306409</v>
      </c>
      <c r="R17" s="14"/>
      <c r="T17" s="30">
        <v>-32.127809067875532</v>
      </c>
      <c r="U17" s="15">
        <v>21.752450090744095</v>
      </c>
      <c r="V17" s="30">
        <v>-92.285202377337882</v>
      </c>
      <c r="W17" t="s">
        <v>6</v>
      </c>
      <c r="X17" s="27">
        <v>2047.4</v>
      </c>
    </row>
    <row r="18" spans="2:24" x14ac:dyDescent="0.45">
      <c r="B18" s="17"/>
      <c r="C18" s="18">
        <v>1961</v>
      </c>
      <c r="D18" s="10">
        <v>8883</v>
      </c>
      <c r="E18">
        <v>8308.4</v>
      </c>
      <c r="F18" s="13">
        <f t="shared" si="0"/>
        <v>-3.0660817621803393E-2</v>
      </c>
      <c r="G18" s="53">
        <v>0.49533432956189671</v>
      </c>
      <c r="H18" s="13">
        <f t="shared" si="5"/>
        <v>3.6045555933577722E-2</v>
      </c>
      <c r="I18" s="30">
        <f t="shared" si="2"/>
        <v>-134.48092281034778</v>
      </c>
      <c r="J18" s="15">
        <f t="shared" si="3"/>
        <v>-108.94401717379183</v>
      </c>
      <c r="K18" s="15">
        <f t="shared" si="4"/>
        <v>12287.946269069063</v>
      </c>
      <c r="L18" s="30">
        <v>-128.07706934318759</v>
      </c>
      <c r="M18" s="15">
        <v>-108.94401717379183</v>
      </c>
      <c r="N18" s="32">
        <f>D18-SUM($L$8:L18)</f>
        <v>10926.400569649595</v>
      </c>
      <c r="R18" s="14"/>
      <c r="T18" s="30">
        <v>44.886779290469512</v>
      </c>
      <c r="U18" s="15">
        <v>-13.011598557692061</v>
      </c>
      <c r="V18" s="30">
        <v>-128.07706934318759</v>
      </c>
      <c r="X18" s="27">
        <v>2021.7</v>
      </c>
    </row>
    <row r="19" spans="2:24" x14ac:dyDescent="0.45">
      <c r="B19" s="17"/>
      <c r="C19" s="18">
        <v>1962</v>
      </c>
      <c r="D19" s="10">
        <v>8695</v>
      </c>
      <c r="E19">
        <v>8189.6</v>
      </c>
      <c r="F19" s="13">
        <f t="shared" si="0"/>
        <v>-1.4298781955611073E-2</v>
      </c>
      <c r="G19" s="53">
        <v>0.50454482099402487</v>
      </c>
      <c r="H19" s="13">
        <f t="shared" si="5"/>
        <v>1.8594494430205222E-2</v>
      </c>
      <c r="I19" s="30">
        <f t="shared" si="2"/>
        <v>-67.905234209666446</v>
      </c>
      <c r="J19" s="15">
        <f t="shared" si="3"/>
        <v>-49.731163641615311</v>
      </c>
      <c r="K19" s="15">
        <f t="shared" si="4"/>
        <v>12170.309871217782</v>
      </c>
      <c r="L19" s="30">
        <v>-64.671651628255304</v>
      </c>
      <c r="M19" s="15">
        <v>-49.731163641615311</v>
      </c>
      <c r="N19" s="32">
        <f>D19-SUM($L$8:L19)</f>
        <v>10803.072221277851</v>
      </c>
      <c r="R19" s="14"/>
      <c r="T19" s="30">
        <v>-99.909541314329118</v>
      </c>
      <c r="U19" s="15">
        <v>-34.528284809171858</v>
      </c>
      <c r="V19" s="30">
        <v>-64.671651628255304</v>
      </c>
      <c r="X19" s="27">
        <v>2015.8</v>
      </c>
    </row>
    <row r="20" spans="2:24" x14ac:dyDescent="0.45">
      <c r="B20" s="17"/>
      <c r="C20" s="18">
        <v>1963</v>
      </c>
      <c r="D20" s="10">
        <v>8400</v>
      </c>
      <c r="E20">
        <v>8086.8</v>
      </c>
      <c r="F20" s="13">
        <f t="shared" si="0"/>
        <v>-1.2552505616879928E-2</v>
      </c>
      <c r="G20" s="53">
        <v>0.51005088702147527</v>
      </c>
      <c r="H20" s="13">
        <f t="shared" si="5"/>
        <v>1.0912937361249098E-2</v>
      </c>
      <c r="I20" s="30">
        <f t="shared" si="2"/>
        <v>-38.500843010486811</v>
      </c>
      <c r="J20" s="15">
        <f t="shared" si="3"/>
        <v>-42.17641887271656</v>
      </c>
      <c r="K20" s="15">
        <f t="shared" si="4"/>
        <v>12089.63260933458</v>
      </c>
      <c r="L20" s="30">
        <v>-36.667469533795476</v>
      </c>
      <c r="M20" s="15">
        <v>-42.17641887271656</v>
      </c>
      <c r="N20" s="32">
        <f>D20-SUM($L$8:L20)</f>
        <v>10544.739690811646</v>
      </c>
      <c r="R20" s="14"/>
      <c r="T20" s="30">
        <v>-188.72585064311153</v>
      </c>
      <c r="U20" s="15">
        <v>-124.66674124167417</v>
      </c>
      <c r="V20" s="30">
        <v>-36.667469533795476</v>
      </c>
      <c r="X20" s="27">
        <v>2008.2</v>
      </c>
    </row>
    <row r="21" spans="2:24" x14ac:dyDescent="0.45">
      <c r="B21" s="17"/>
      <c r="C21" s="18">
        <v>1964</v>
      </c>
      <c r="D21" s="10">
        <v>8328</v>
      </c>
      <c r="E21">
        <v>8063.2</v>
      </c>
      <c r="F21" s="13">
        <f t="shared" si="0"/>
        <v>-2.9183360538161951E-3</v>
      </c>
      <c r="G21" s="53">
        <v>0.51156456261039318</v>
      </c>
      <c r="H21" s="13">
        <f t="shared" si="5"/>
        <v>2.9676952387187594E-3</v>
      </c>
      <c r="I21" s="30">
        <f t="shared" si="2"/>
        <v>-10.380285698180927</v>
      </c>
      <c r="J21" s="15">
        <f t="shared" si="3"/>
        <v>-9.7215610624725102</v>
      </c>
      <c r="K21" s="15">
        <f t="shared" si="4"/>
        <v>12069.530762573928</v>
      </c>
      <c r="L21" s="30">
        <v>-9.8859863792206717</v>
      </c>
      <c r="M21" s="15">
        <v>-9.7215610624725102</v>
      </c>
      <c r="N21" s="32">
        <f>D21-SUM($L$8:L21)</f>
        <v>10482.625677190868</v>
      </c>
      <c r="R21" s="14"/>
      <c r="T21" s="30">
        <v>-115.47676735878127</v>
      </c>
      <c r="U21" s="15">
        <v>-53.37685730975489</v>
      </c>
      <c r="V21" s="30">
        <v>-9.8859863792206717</v>
      </c>
      <c r="X21" s="27">
        <v>1983.6</v>
      </c>
    </row>
    <row r="22" spans="2:24" x14ac:dyDescent="0.45">
      <c r="B22" s="17"/>
      <c r="C22" s="18">
        <v>1965</v>
      </c>
      <c r="D22" s="10">
        <v>8253</v>
      </c>
      <c r="E22">
        <v>8032.8</v>
      </c>
      <c r="F22" s="13">
        <f t="shared" si="0"/>
        <v>-3.7702152991367921E-3</v>
      </c>
      <c r="G22" s="53">
        <v>0.51342161291997712</v>
      </c>
      <c r="H22" s="13">
        <f t="shared" si="5"/>
        <v>3.6301386869095342E-3</v>
      </c>
      <c r="I22" s="30">
        <f t="shared" si="2"/>
        <v>-12.583004524887041</v>
      </c>
      <c r="J22" s="15">
        <f t="shared" si="3"/>
        <v>-12.446234745510379</v>
      </c>
      <c r="K22" s="15">
        <f t="shared" si="4"/>
        <v>12044.50152330353</v>
      </c>
      <c r="L22" s="30">
        <v>-11.983813833224289</v>
      </c>
      <c r="M22" s="15">
        <v>-12.446234745510379</v>
      </c>
      <c r="N22" s="32">
        <f>D22-SUM($L$8:L22)</f>
        <v>10419.609491024092</v>
      </c>
      <c r="R22" s="14"/>
      <c r="T22" s="30">
        <v>-9.3854490378369881</v>
      </c>
      <c r="U22" s="15">
        <v>-129.17755632582347</v>
      </c>
      <c r="V22" s="30">
        <v>-11.983813833224289</v>
      </c>
      <c r="X22" s="27">
        <v>1996.8</v>
      </c>
    </row>
    <row r="23" spans="2:24" x14ac:dyDescent="0.45">
      <c r="B23" s="17"/>
      <c r="C23" s="18">
        <v>1966</v>
      </c>
      <c r="D23" s="10">
        <v>8083</v>
      </c>
      <c r="E23">
        <v>7934.4</v>
      </c>
      <c r="F23" s="13">
        <f t="shared" si="0"/>
        <v>-1.2249775918733219E-2</v>
      </c>
      <c r="G23" s="53">
        <v>0.52688633208242264</v>
      </c>
      <c r="H23" s="13">
        <f t="shared" si="5"/>
        <v>2.6225462317154502E-2</v>
      </c>
      <c r="I23" s="30">
        <f t="shared" si="2"/>
        <v>-89.031773002015129</v>
      </c>
      <c r="J23" s="15">
        <f t="shared" si="3"/>
        <v>-39.605975500448245</v>
      </c>
      <c r="K23" s="15">
        <f t="shared" si="4"/>
        <v>11915.863774801068</v>
      </c>
      <c r="L23" s="30">
        <v>-84.792164763825383</v>
      </c>
      <c r="M23" s="15">
        <v>-39.605975500448245</v>
      </c>
      <c r="N23" s="32">
        <f>D23-SUM($L$8:L23)</f>
        <v>10334.401655787919</v>
      </c>
      <c r="R23" s="14"/>
      <c r="T23" s="30">
        <f>SUM(T1:T22)</f>
        <v>-2764.7103767087788</v>
      </c>
      <c r="V23" s="30">
        <v>-84.792164763825383</v>
      </c>
      <c r="X23" s="27">
        <v>1988.7</v>
      </c>
    </row>
    <row r="24" spans="2:24" x14ac:dyDescent="0.45">
      <c r="B24" s="17"/>
      <c r="C24" s="18">
        <v>1967</v>
      </c>
      <c r="D24" s="10">
        <v>8172</v>
      </c>
      <c r="E24">
        <v>7987.2</v>
      </c>
      <c r="F24" s="13">
        <f t="shared" si="0"/>
        <v>6.6545674531155452E-3</v>
      </c>
      <c r="G24" s="53">
        <v>0.53181830172254607</v>
      </c>
      <c r="H24" s="13">
        <f t="shared" si="5"/>
        <v>9.3605951413291422E-3</v>
      </c>
      <c r="I24" s="30">
        <f t="shared" si="2"/>
        <v>-32.127809067875532</v>
      </c>
      <c r="J24" s="15">
        <f t="shared" si="3"/>
        <v>21.752450090744095</v>
      </c>
      <c r="K24" s="15">
        <f t="shared" si="4"/>
        <v>11905.488415823937</v>
      </c>
      <c r="L24" s="30">
        <v>-30.597913397976701</v>
      </c>
      <c r="M24" s="15">
        <v>21.752450090744095</v>
      </c>
      <c r="N24" s="32">
        <f>D24-SUM($L$8:L24)</f>
        <v>10453.999569185895</v>
      </c>
      <c r="R24" s="14"/>
      <c r="V24" s="30">
        <v>-30.597913397976701</v>
      </c>
      <c r="X24" s="27">
        <v>1966.7</v>
      </c>
    </row>
    <row r="25" spans="2:24" x14ac:dyDescent="0.45">
      <c r="B25" s="17"/>
      <c r="C25" s="18">
        <v>1968</v>
      </c>
      <c r="D25" s="10">
        <v>8019</v>
      </c>
      <c r="E25">
        <v>7954.8</v>
      </c>
      <c r="F25" s="13">
        <f t="shared" si="0"/>
        <v>-4.0564903846153078E-3</v>
      </c>
      <c r="G25" s="53">
        <v>0.52473048922601928</v>
      </c>
      <c r="H25" s="13">
        <f t="shared" si="5"/>
        <v>-1.332750767239399E-2</v>
      </c>
      <c r="I25" s="30">
        <f t="shared" si="2"/>
        <v>44.886779290469512</v>
      </c>
      <c r="J25" s="15">
        <f t="shared" si="3"/>
        <v>-13.011598557692061</v>
      </c>
      <c r="K25" s="15">
        <f t="shared" si="4"/>
        <v>11937.363596556714</v>
      </c>
      <c r="L25" s="30">
        <v>42.74931360997239</v>
      </c>
      <c r="M25" s="15">
        <v>-13.011598557692061</v>
      </c>
      <c r="N25" s="32">
        <f>D25-SUM($L$8:L25)</f>
        <v>10258.250255575922</v>
      </c>
      <c r="R25" s="14"/>
      <c r="V25" s="30">
        <v>42.74931360997239</v>
      </c>
      <c r="X25" s="27">
        <v>1883.1</v>
      </c>
    </row>
    <row r="26" spans="2:24" x14ac:dyDescent="0.45">
      <c r="B26" s="17"/>
      <c r="C26" s="18">
        <v>1969</v>
      </c>
      <c r="D26" s="10">
        <v>7803</v>
      </c>
      <c r="E26">
        <v>7866.8</v>
      </c>
      <c r="F26" s="13">
        <f t="shared" si="0"/>
        <v>-1.1062503142756586E-2</v>
      </c>
      <c r="G26" s="53">
        <v>0.54072726167990304</v>
      </c>
      <c r="H26" s="13">
        <f t="shared" si="5"/>
        <v>3.0485692717187263E-2</v>
      </c>
      <c r="I26" s="30">
        <f t="shared" si="2"/>
        <v>-99.909541314329118</v>
      </c>
      <c r="J26" s="15">
        <f t="shared" si="3"/>
        <v>-34.528284809171858</v>
      </c>
      <c r="K26" s="15">
        <f t="shared" si="4"/>
        <v>11802.925770433212</v>
      </c>
      <c r="L26" s="30">
        <v>-95.151944108885587</v>
      </c>
      <c r="M26" s="15">
        <v>-34.528284809171858</v>
      </c>
      <c r="N26" s="32">
        <f>D26-SUM($L$8:L26)</f>
        <v>10137.402199684808</v>
      </c>
      <c r="R26" s="14"/>
      <c r="V26" s="30">
        <v>-95.151944108885587</v>
      </c>
      <c r="X26" s="27">
        <v>1846.4</v>
      </c>
    </row>
    <row r="27" spans="2:24" x14ac:dyDescent="0.45">
      <c r="B27" s="17"/>
      <c r="C27" s="18">
        <v>1970</v>
      </c>
      <c r="D27" s="10">
        <v>7332</v>
      </c>
      <c r="E27">
        <v>7532.4</v>
      </c>
      <c r="F27" s="13">
        <f t="shared" si="0"/>
        <v>-4.2507754105862716E-2</v>
      </c>
      <c r="G27" s="53">
        <v>0.57386614810940317</v>
      </c>
      <c r="H27" s="13">
        <f t="shared" si="5"/>
        <v>6.1285769699397141E-2</v>
      </c>
      <c r="I27" s="30">
        <f t="shared" si="2"/>
        <v>-188.72585064311153</v>
      </c>
      <c r="J27" s="15">
        <f t="shared" si="3"/>
        <v>-124.66674124167417</v>
      </c>
      <c r="K27" s="15">
        <f t="shared" si="4"/>
        <v>11489.533178548427</v>
      </c>
      <c r="L27" s="30">
        <v>-179.73890537439129</v>
      </c>
      <c r="M27" s="15">
        <v>-124.66674124167417</v>
      </c>
      <c r="N27" s="32">
        <f>D27-SUM($L$8:L27)</f>
        <v>9846.1411050591996</v>
      </c>
      <c r="R27" s="14"/>
      <c r="T27" s="14"/>
      <c r="V27" s="30">
        <v>-179.73890537439129</v>
      </c>
      <c r="X27" s="27">
        <v>1755.6</v>
      </c>
    </row>
    <row r="28" spans="2:24" x14ac:dyDescent="0.45">
      <c r="B28" s="17"/>
      <c r="C28" s="18">
        <v>1971</v>
      </c>
      <c r="D28" s="11">
        <v>6847</v>
      </c>
      <c r="E28">
        <v>7385.6</v>
      </c>
      <c r="F28" s="13">
        <f t="shared" si="0"/>
        <v>-1.9489140247464176E-2</v>
      </c>
      <c r="G28" s="53">
        <v>0.59691002818211814</v>
      </c>
      <c r="H28" s="13">
        <f t="shared" si="5"/>
        <v>4.0155496449185701E-2</v>
      </c>
      <c r="I28" s="30">
        <f t="shared" si="2"/>
        <v>-115.47676735878127</v>
      </c>
      <c r="J28" s="15">
        <f t="shared" si="3"/>
        <v>-53.37685730975489</v>
      </c>
      <c r="K28" s="15">
        <f t="shared" ref="K28:K40" si="6">K27+L28+J28</f>
        <v>11320.679553879891</v>
      </c>
      <c r="L28" s="30">
        <f t="shared" ref="L28:L40" si="7">D28*(H28*$G$2)</f>
        <v>-115.47676735878127</v>
      </c>
      <c r="M28" s="15">
        <v>-53.37685730975489</v>
      </c>
      <c r="N28" s="32">
        <f>D28-SUM($L$8:L27)</f>
        <v>9361.1411050591996</v>
      </c>
      <c r="R28" s="14"/>
      <c r="T28" s="14"/>
      <c r="V28" s="30">
        <f t="shared" ref="V28:V29" si="8">N28*(R28*$G$2)</f>
        <v>0</v>
      </c>
      <c r="X28" s="28">
        <v>1834.6</v>
      </c>
    </row>
    <row r="29" spans="2:24" x14ac:dyDescent="0.45">
      <c r="B29" s="17"/>
      <c r="C29" s="18">
        <v>1972</v>
      </c>
      <c r="D29" s="11">
        <v>6567</v>
      </c>
      <c r="E29">
        <v>7022.4</v>
      </c>
      <c r="F29" s="13">
        <f t="shared" si="0"/>
        <v>-4.9176776429809443E-2</v>
      </c>
      <c r="G29" s="53">
        <v>0.59894120450009947</v>
      </c>
      <c r="H29" s="13">
        <f t="shared" si="5"/>
        <v>3.402818217290271E-3</v>
      </c>
      <c r="I29" s="30">
        <f t="shared" si="2"/>
        <v>-9.3854490378369881</v>
      </c>
      <c r="J29" s="15">
        <f t="shared" si="3"/>
        <v>-129.17755632582347</v>
      </c>
      <c r="K29" s="15">
        <f t="shared" si="6"/>
        <v>11182.116548516231</v>
      </c>
      <c r="L29" s="30">
        <f t="shared" si="7"/>
        <v>-9.3854490378369881</v>
      </c>
      <c r="M29" s="15">
        <v>-129.17755632582347</v>
      </c>
      <c r="N29" s="32">
        <f>D29-SUM($L$8:L27)</f>
        <v>9081.1411050591996</v>
      </c>
      <c r="T29" s="14"/>
      <c r="V29" s="30">
        <f t="shared" si="8"/>
        <v>0</v>
      </c>
      <c r="X29" s="28">
        <v>1907.4</v>
      </c>
    </row>
    <row r="30" spans="2:24" x14ac:dyDescent="0.45">
      <c r="B30" s="17"/>
      <c r="C30" s="18">
        <v>1973</v>
      </c>
      <c r="D30" s="12">
        <v>6660</v>
      </c>
      <c r="E30">
        <v>7338.4</v>
      </c>
      <c r="F30" s="13">
        <f t="shared" si="0"/>
        <v>4.4998860788334483E-2</v>
      </c>
      <c r="G30" s="53">
        <v>0.56710940670400134</v>
      </c>
      <c r="H30" s="13">
        <f t="shared" si="5"/>
        <v>-5.3146782283356564E-2</v>
      </c>
      <c r="I30" s="30">
        <f t="shared" si="2"/>
        <v>148.66217940300496</v>
      </c>
      <c r="J30" s="15">
        <f t="shared" si="3"/>
        <v>119.87696514012306</v>
      </c>
      <c r="K30" s="15">
        <f t="shared" si="6"/>
        <v>11450.65569305936</v>
      </c>
      <c r="L30" s="30">
        <f t="shared" si="7"/>
        <v>148.66217940300496</v>
      </c>
      <c r="M30" s="15">
        <v>119.87696514012306</v>
      </c>
      <c r="N30" s="32">
        <f>D30-SUM($L$8:L28)</f>
        <v>9289.6178724179808</v>
      </c>
      <c r="T30" s="14"/>
      <c r="U30" s="30">
        <v>-71.269786248364426</v>
      </c>
      <c r="X30" s="28">
        <v>2176.1999999999998</v>
      </c>
    </row>
    <row r="31" spans="2:24" x14ac:dyDescent="0.45">
      <c r="B31" s="17"/>
      <c r="C31" s="18">
        <v>1974</v>
      </c>
      <c r="D31" s="12">
        <v>7174</v>
      </c>
      <c r="E31">
        <v>7629.6</v>
      </c>
      <c r="F31" s="13">
        <f t="shared" si="0"/>
        <v>3.968167447945059E-2</v>
      </c>
      <c r="G31" s="53">
        <v>0.50836585347923624</v>
      </c>
      <c r="H31" s="13">
        <f t="shared" si="5"/>
        <v>-0.10358416300335826</v>
      </c>
      <c r="I31" s="30">
        <f t="shared" si="2"/>
        <v>312.10736986215875</v>
      </c>
      <c r="J31" s="15">
        <f t="shared" si="3"/>
        <v>113.87053308623142</v>
      </c>
      <c r="K31" s="15">
        <f t="shared" si="6"/>
        <v>11876.63359600775</v>
      </c>
      <c r="L31" s="30">
        <f t="shared" si="7"/>
        <v>312.10736986215875</v>
      </c>
      <c r="M31" s="15">
        <v>113.87053308623142</v>
      </c>
      <c r="N31" s="32">
        <f>D31-SUM($L$8:L29)</f>
        <v>9813.0033214558171</v>
      </c>
      <c r="T31" s="14"/>
      <c r="U31" s="30">
        <v>-479.87311772536941</v>
      </c>
      <c r="X31" s="28">
        <v>2213.1999999999998</v>
      </c>
    </row>
    <row r="32" spans="2:24" x14ac:dyDescent="0.45">
      <c r="B32" s="17"/>
      <c r="C32" s="18">
        <v>1975</v>
      </c>
      <c r="D32" s="12">
        <v>7213</v>
      </c>
      <c r="E32">
        <v>8704.7999999999993</v>
      </c>
      <c r="F32" s="13">
        <f t="shared" si="0"/>
        <v>0.14092481912551102</v>
      </c>
      <c r="G32" s="53">
        <v>0.47751916330334998</v>
      </c>
      <c r="H32" s="13">
        <f t="shared" si="5"/>
        <v>-6.0678131634476884E-2</v>
      </c>
      <c r="I32" s="30">
        <f t="shared" si="2"/>
        <v>183.82197266138235</v>
      </c>
      <c r="J32" s="15">
        <f t="shared" si="3"/>
        <v>406.5962881409244</v>
      </c>
      <c r="K32" s="15">
        <f t="shared" si="6"/>
        <v>12467.051856810058</v>
      </c>
      <c r="L32" s="30">
        <f t="shared" si="7"/>
        <v>183.82197266138235</v>
      </c>
      <c r="M32" s="15">
        <v>406.5962881409244</v>
      </c>
      <c r="N32" s="32">
        <f>D32-SUM($L$8:L30)</f>
        <v>9703.3411420528137</v>
      </c>
      <c r="T32" s="14"/>
      <c r="U32" s="30">
        <v>-586.22332168927608</v>
      </c>
      <c r="V32" s="30">
        <f>SUM(V8:V31)</f>
        <v>-2514.1411050591992</v>
      </c>
      <c r="X32" s="28">
        <v>2210.1999999999998</v>
      </c>
    </row>
    <row r="33" spans="2:29" x14ac:dyDescent="0.45">
      <c r="B33" s="17"/>
      <c r="C33" s="18">
        <v>1976</v>
      </c>
      <c r="D33" s="12">
        <v>7326</v>
      </c>
      <c r="E33">
        <v>8852.7999999999993</v>
      </c>
      <c r="F33" s="13">
        <f t="shared" si="0"/>
        <v>1.7002113776307226E-2</v>
      </c>
      <c r="G33" s="53">
        <v>0.48398716658822105</v>
      </c>
      <c r="H33" s="13">
        <f t="shared" si="5"/>
        <v>1.3545013021314389E-2</v>
      </c>
      <c r="I33" s="30">
        <f t="shared" si="2"/>
        <v>-41.676921465542669</v>
      </c>
      <c r="J33" s="15">
        <f t="shared" si="3"/>
        <v>49.822994210090698</v>
      </c>
      <c r="K33" s="15">
        <f t="shared" si="6"/>
        <v>12475.197929554606</v>
      </c>
      <c r="L33" s="30">
        <f t="shared" si="7"/>
        <v>-41.676921465542669</v>
      </c>
      <c r="M33" s="15">
        <v>49.822994210090698</v>
      </c>
      <c r="N33" s="32">
        <f>D33-SUM($L$8:L31)</f>
        <v>9504.2337721906551</v>
      </c>
      <c r="T33" s="14"/>
      <c r="U33" s="30">
        <v>-498.99162685469514</v>
      </c>
      <c r="X33" s="28">
        <v>2216.1999999999998</v>
      </c>
    </row>
    <row r="34" spans="2:29" x14ac:dyDescent="0.45">
      <c r="B34" s="17"/>
      <c r="C34" s="18">
        <v>1977</v>
      </c>
      <c r="D34" s="12">
        <v>7536</v>
      </c>
      <c r="E34">
        <v>8840.7999999999993</v>
      </c>
      <c r="F34" s="13">
        <f t="shared" si="0"/>
        <v>-1.3555033435749264E-3</v>
      </c>
      <c r="G34" s="53">
        <v>0.47045284942506987</v>
      </c>
      <c r="H34" s="13">
        <f t="shared" si="5"/>
        <v>-2.7964206692832061E-2</v>
      </c>
      <c r="I34" s="30">
        <f t="shared" si="2"/>
        <v>88.510069887616609</v>
      </c>
      <c r="J34" s="15">
        <f t="shared" si="3"/>
        <v>-4.0860292788722576</v>
      </c>
      <c r="K34" s="15">
        <f t="shared" si="6"/>
        <v>12559.621970163349</v>
      </c>
      <c r="L34" s="30">
        <f t="shared" si="7"/>
        <v>88.510069887616609</v>
      </c>
      <c r="M34" s="15">
        <v>-4.0860292788722576</v>
      </c>
      <c r="N34" s="32">
        <f>D34-SUM($L$8:L32)</f>
        <v>9530.4117995292727</v>
      </c>
      <c r="T34" s="14"/>
      <c r="U34" s="30">
        <v>-218.97108555096818</v>
      </c>
      <c r="X34" s="28">
        <v>2236.3000000000002</v>
      </c>
    </row>
    <row r="35" spans="2:29" x14ac:dyDescent="0.45">
      <c r="B35" s="17"/>
      <c r="C35" s="18">
        <v>1978</v>
      </c>
      <c r="D35" s="12">
        <v>7868</v>
      </c>
      <c r="E35">
        <v>8864.7999999999993</v>
      </c>
      <c r="F35" s="13">
        <f t="shared" si="0"/>
        <v>2.7146864537146431E-3</v>
      </c>
      <c r="G35" s="53">
        <v>0.44092479906182058</v>
      </c>
      <c r="H35" s="13">
        <f t="shared" si="5"/>
        <v>-6.2765164244057314E-2</v>
      </c>
      <c r="I35" s="30">
        <f t="shared" si="2"/>
        <v>207.41125115434204</v>
      </c>
      <c r="J35" s="15">
        <f t="shared" si="3"/>
        <v>8.5436612071307252</v>
      </c>
      <c r="K35" s="15">
        <f t="shared" si="6"/>
        <v>12775.576882524821</v>
      </c>
      <c r="L35" s="30">
        <f t="shared" si="7"/>
        <v>207.41125115434204</v>
      </c>
      <c r="M35" s="15">
        <v>8.5436612071307252</v>
      </c>
      <c r="N35" s="32">
        <f>D35-SUM($L$8:L33)</f>
        <v>9904.0887209948141</v>
      </c>
      <c r="T35" s="14"/>
      <c r="U35" s="30">
        <v>-169.17065671628808</v>
      </c>
      <c r="X35" s="28">
        <v>2286.8000000000002</v>
      </c>
    </row>
    <row r="36" spans="2:29" x14ac:dyDescent="0.45">
      <c r="B36" s="17"/>
      <c r="C36" s="18">
        <v>1979</v>
      </c>
      <c r="D36" s="12">
        <v>8394</v>
      </c>
      <c r="E36">
        <v>8945.2000000000007</v>
      </c>
      <c r="F36" s="13">
        <f t="shared" si="0"/>
        <v>9.0695785578920329E-3</v>
      </c>
      <c r="G36" s="53">
        <v>0.39818465373732126</v>
      </c>
      <c r="H36" s="13">
        <f t="shared" si="5"/>
        <v>-9.6932958671047342E-2</v>
      </c>
      <c r="I36" s="30">
        <f t="shared" si="2"/>
        <v>341.73520713560401</v>
      </c>
      <c r="J36" s="15">
        <f t="shared" si="3"/>
        <v>30.452016965978288</v>
      </c>
      <c r="K36" s="15">
        <f t="shared" si="6"/>
        <v>13147.764106626404</v>
      </c>
      <c r="L36" s="30">
        <f t="shared" si="7"/>
        <v>341.73520713560401</v>
      </c>
      <c r="M36" s="15">
        <v>30.452016965978288</v>
      </c>
      <c r="N36" s="32">
        <f>D36-SUM($L$8:L34)</f>
        <v>10341.578651107198</v>
      </c>
      <c r="T36" s="14"/>
      <c r="U36" s="30">
        <v>21.574160018816951</v>
      </c>
      <c r="X36" s="28">
        <v>2324.5</v>
      </c>
    </row>
    <row r="37" spans="2:29" x14ac:dyDescent="0.45">
      <c r="B37" s="17"/>
      <c r="C37" s="18">
        <v>1980</v>
      </c>
      <c r="D37" s="12">
        <v>8567</v>
      </c>
      <c r="E37">
        <v>9147.2000000000007</v>
      </c>
      <c r="F37" s="13">
        <f t="shared" si="0"/>
        <v>2.2581943388632952E-2</v>
      </c>
      <c r="G37" s="53">
        <v>0.36235328382447424</v>
      </c>
      <c r="H37" s="13">
        <f t="shared" si="5"/>
        <v>-8.9986817865875479E-2</v>
      </c>
      <c r="I37" s="30">
        <f t="shared" si="2"/>
        <v>323.78516883592118</v>
      </c>
      <c r="J37" s="15">
        <f t="shared" si="3"/>
        <v>77.383803604167397</v>
      </c>
      <c r="K37" s="15">
        <f t="shared" si="6"/>
        <v>13548.933079066492</v>
      </c>
      <c r="L37" s="30">
        <f t="shared" si="7"/>
        <v>323.78516883592118</v>
      </c>
      <c r="M37" s="15">
        <v>77.383803604167397</v>
      </c>
      <c r="N37" s="32">
        <f>D37-SUM($L$8:L35)</f>
        <v>10307.167399952856</v>
      </c>
      <c r="T37" s="14"/>
      <c r="U37" s="30">
        <v>-38.627728244450672</v>
      </c>
      <c r="X37" s="28">
        <v>2318.1</v>
      </c>
    </row>
    <row r="38" spans="2:29" x14ac:dyDescent="0.45">
      <c r="B38" s="17"/>
      <c r="C38" s="18">
        <v>1981</v>
      </c>
      <c r="D38" s="12">
        <v>8284</v>
      </c>
      <c r="E38">
        <v>9298</v>
      </c>
      <c r="F38" s="13">
        <f t="shared" si="0"/>
        <v>1.6485919188385489E-2</v>
      </c>
      <c r="G38" s="53">
        <v>0.35730925096372507</v>
      </c>
      <c r="H38" s="13">
        <f t="shared" si="5"/>
        <v>-1.3920207394042872E-2</v>
      </c>
      <c r="I38" s="30">
        <f t="shared" si="2"/>
        <v>48.432299181945481</v>
      </c>
      <c r="J38" s="15">
        <f t="shared" si="3"/>
        <v>54.627741822634164</v>
      </c>
      <c r="K38" s="15">
        <f t="shared" si="6"/>
        <v>13651.993120071073</v>
      </c>
      <c r="L38" s="30">
        <f t="shared" si="7"/>
        <v>48.432299181945481</v>
      </c>
      <c r="M38" s="15">
        <v>54.627741822634164</v>
      </c>
      <c r="N38" s="32">
        <f>D38-SUM($L$8:L36)</f>
        <v>9682.4321928172521</v>
      </c>
      <c r="T38" s="14"/>
      <c r="U38" s="30">
        <v>-146.09279450429048</v>
      </c>
      <c r="X38" s="28">
        <v>2305.9</v>
      </c>
    </row>
    <row r="39" spans="2:29" x14ac:dyDescent="0.45">
      <c r="B39" s="17"/>
      <c r="C39" s="18">
        <v>1982</v>
      </c>
      <c r="D39" s="12">
        <v>8052</v>
      </c>
      <c r="E39">
        <v>9272.4</v>
      </c>
      <c r="F39" s="13">
        <f t="shared" si="0"/>
        <v>-2.7532802753280627E-3</v>
      </c>
      <c r="G39" s="53">
        <v>0.39441711775016791</v>
      </c>
      <c r="H39" s="13">
        <f t="shared" si="5"/>
        <v>0.10385364131031172</v>
      </c>
      <c r="I39" s="30">
        <f t="shared" si="2"/>
        <v>-351.21639832886456</v>
      </c>
      <c r="J39" s="15">
        <f t="shared" si="3"/>
        <v>-8.8677651107766255</v>
      </c>
      <c r="K39" s="15">
        <f t="shared" si="6"/>
        <v>13291.908956631431</v>
      </c>
      <c r="L39" s="30">
        <f t="shared" si="7"/>
        <v>-351.21639832886456</v>
      </c>
      <c r="M39" s="15">
        <v>-8.8677651107766255</v>
      </c>
      <c r="N39" s="32">
        <f>D39-SUM($L$8:L37)</f>
        <v>9126.6470239813298</v>
      </c>
      <c r="T39" s="14"/>
      <c r="U39" s="30">
        <v>-110.74224285280444</v>
      </c>
    </row>
    <row r="40" spans="2:29" ht="14.65" thickBot="1" x14ac:dyDescent="0.5">
      <c r="B40" s="17"/>
      <c r="C40" s="18">
        <v>1983</v>
      </c>
      <c r="D40" s="12">
        <v>8203</v>
      </c>
      <c r="E40">
        <v>9223.6</v>
      </c>
      <c r="F40" s="13">
        <f t="shared" si="0"/>
        <v>-5.262930848539682E-3</v>
      </c>
      <c r="G40" s="54">
        <v>0.38285852245292129</v>
      </c>
      <c r="H40" s="13">
        <f t="shared" si="5"/>
        <v>-2.9305511290126263E-2</v>
      </c>
      <c r="I40" s="30">
        <f t="shared" si="2"/>
        <v>100.9651058274204</v>
      </c>
      <c r="J40" s="15">
        <f t="shared" si="3"/>
        <v>-17.268728700228404</v>
      </c>
      <c r="K40" s="15">
        <f t="shared" si="6"/>
        <v>13375.605333758624</v>
      </c>
      <c r="L40" s="30">
        <f t="shared" si="7"/>
        <v>100.9651058274204</v>
      </c>
      <c r="M40" s="15">
        <v>-17.268728700228404</v>
      </c>
      <c r="N40" s="32">
        <f>D40-SUM($L$8:L38)</f>
        <v>9229.2147247993853</v>
      </c>
      <c r="T40" s="14"/>
      <c r="U40" s="30">
        <v>-153.69248321182602</v>
      </c>
    </row>
    <row r="41" spans="2:29" x14ac:dyDescent="0.45">
      <c r="L41" s="30">
        <f>SUM(L8:L40)</f>
        <v>-1276.4660173008292</v>
      </c>
      <c r="M41" s="30" t="s">
        <v>6</v>
      </c>
      <c r="T41" s="14"/>
      <c r="U41" s="30">
        <v>-77.605981953904504</v>
      </c>
    </row>
    <row r="42" spans="2:29" x14ac:dyDescent="0.45">
      <c r="C42" t="s">
        <v>19</v>
      </c>
      <c r="D42" t="s">
        <v>14</v>
      </c>
      <c r="O42" s="21" t="s">
        <v>30</v>
      </c>
      <c r="P42" s="20" t="s">
        <v>29</v>
      </c>
      <c r="Q42" s="2"/>
      <c r="R42" t="s">
        <v>31</v>
      </c>
      <c r="T42" s="14"/>
      <c r="U42" s="30">
        <v>-44.000963440556362</v>
      </c>
      <c r="AC42" s="2"/>
    </row>
    <row r="43" spans="2:29" x14ac:dyDescent="0.45">
      <c r="C43" t="s">
        <v>20</v>
      </c>
      <c r="T43" s="14"/>
      <c r="U43" s="30">
        <v>-11.863183655063917</v>
      </c>
      <c r="AC43" s="2"/>
    </row>
    <row r="44" spans="2:29" x14ac:dyDescent="0.45">
      <c r="C44" t="s">
        <v>21</v>
      </c>
      <c r="D44" t="s">
        <v>22</v>
      </c>
      <c r="T44" s="14"/>
      <c r="U44" s="30">
        <v>-14.380576599870906</v>
      </c>
    </row>
    <row r="45" spans="2:29" x14ac:dyDescent="0.45">
      <c r="T45" s="14"/>
      <c r="U45" s="30">
        <v>-101.75059771658871</v>
      </c>
    </row>
    <row r="46" spans="2:29" x14ac:dyDescent="0.45">
      <c r="T46" s="14"/>
      <c r="U46" s="30">
        <v>-36.717496077572036</v>
      </c>
    </row>
    <row r="47" spans="2:29" x14ac:dyDescent="0.45">
      <c r="T47" s="14"/>
      <c r="U47" s="30">
        <v>51.29917633196515</v>
      </c>
    </row>
    <row r="48" spans="2:29" x14ac:dyDescent="0.45">
      <c r="U48" s="30">
        <v>-114.18233293066186</v>
      </c>
    </row>
    <row r="49" spans="21:21" x14ac:dyDescent="0.45">
      <c r="U49" s="30">
        <v>-215.6866864492703</v>
      </c>
    </row>
    <row r="50" spans="21:21" x14ac:dyDescent="0.45">
      <c r="U50" s="30">
        <v>-131.97344841003576</v>
      </c>
    </row>
    <row r="51" spans="21:21" x14ac:dyDescent="0.45">
      <c r="U51" s="30">
        <v>-10.726227471813701</v>
      </c>
    </row>
    <row r="52" spans="21:21" x14ac:dyDescent="0.45">
      <c r="U52" s="30">
        <f>SUM(U30:U51)</f>
        <v>-3159.6690019528892</v>
      </c>
    </row>
  </sheetData>
  <mergeCells count="2">
    <mergeCell ref="E1:G1"/>
    <mergeCell ref="I5:J5"/>
  </mergeCells>
  <hyperlinks>
    <hyperlink ref="P42" r:id="rId1" display="https://www.apta.com/wp-content/uploads/Resources/resources/statistics/Documents/FactBook/2017-APTA-Fact-Book-Appendix-A.xlsx" xr:uid="{19117DDE-B5D8-425A-80A1-77EAE09CAACA}"/>
  </hyperlinks>
  <pageMargins left="0.7" right="0.7" top="0.75" bottom="0.75" header="0.3" footer="0.3"/>
  <pageSetup orientation="portrait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charts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Cliff Slater</dc:creator>
  <cp:lastModifiedBy>Cliff Slater</cp:lastModifiedBy>
  <cp:lastPrinted>2023-04-23T02:00:01Z</cp:lastPrinted>
  <dcterms:created xsi:type="dcterms:W3CDTF">2019-05-27T22:29:46Z</dcterms:created>
  <dcterms:modified xsi:type="dcterms:W3CDTF">2024-03-01T02:24:14Z</dcterms:modified>
</cp:coreProperties>
</file>